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Z:\FINANCIJE\PRORAČUN 2025\NACRT PRORAČUNA ZA 2025. GODINU\"/>
    </mc:Choice>
  </mc:AlternateContent>
  <xr:revisionPtr revIDLastSave="0" documentId="13_ncr:1_{2FABFAAB-6F37-4D9F-92E7-EB1B6E2E5C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kupan proračun" sheetId="3" r:id="rId1"/>
    <sheet name="Prihodi" sheetId="1" r:id="rId2"/>
    <sheet name="Rashodi" sheetId="2" r:id="rId3"/>
    <sheet name="Poseban dio - zbirno po org." sheetId="6" r:id="rId4"/>
    <sheet name="Poseban dio - GV" sheetId="5" r:id="rId5"/>
    <sheet name="Poseban dio - zbirno potr.jedin" sheetId="8" r:id="rId6"/>
    <sheet name="Poseban dio- potr.jedinice" sheetId="9" r:id="rId7"/>
    <sheet name="Fondovska klasifikacija" sheetId="15" r:id="rId8"/>
    <sheet name="Funkcionalna klasifikacija" sheetId="12" r:id="rId9"/>
    <sheet name="Kapitalni dio" sheetId="16" r:id="rId10"/>
    <sheet name="Proračunska dokumentacija" sheetId="14" r:id="rId11"/>
  </sheets>
  <definedNames>
    <definedName name="_xlnm.Print_Area" localSheetId="9">'Kapitalni dio'!$A$1:$I$39</definedName>
    <definedName name="_xlnm.Print_Area" localSheetId="6">'Poseban dio- potr.jedinice'!$A$1:$F$207</definedName>
    <definedName name="_xlnm.Print_Area" localSheetId="1">Prihodi!$A$1:$F$200</definedName>
    <definedName name="_xlnm.Print_Area" localSheetId="2">Rashodi!$A$1:$F$252</definedName>
    <definedName name="_xlnm.Print_Area" localSheetId="0">'Ukupan proračun'!$A$1:$E$56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8" l="1"/>
  <c r="H31" i="16"/>
  <c r="G31" i="16"/>
  <c r="F23" i="12"/>
  <c r="F16" i="9"/>
  <c r="E16" i="9"/>
  <c r="D6" i="15" l="1"/>
  <c r="F170" i="9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D31" i="12"/>
  <c r="D29" i="12"/>
  <c r="D24" i="12"/>
  <c r="D22" i="12"/>
  <c r="D18" i="12"/>
  <c r="D15" i="12"/>
  <c r="D9" i="12"/>
  <c r="D7" i="12"/>
  <c r="D5" i="12"/>
  <c r="E205" i="9"/>
  <c r="E202" i="9"/>
  <c r="E192" i="9"/>
  <c r="E190" i="9"/>
  <c r="E188" i="9"/>
  <c r="E185" i="9"/>
  <c r="E175" i="9"/>
  <c r="E170" i="9"/>
  <c r="E167" i="9"/>
  <c r="E165" i="9"/>
  <c r="E162" i="9"/>
  <c r="E152" i="9"/>
  <c r="E150" i="9"/>
  <c r="E148" i="9"/>
  <c r="E145" i="9"/>
  <c r="E136" i="9"/>
  <c r="E133" i="9"/>
  <c r="E130" i="9"/>
  <c r="E125" i="9"/>
  <c r="E123" i="9"/>
  <c r="E120" i="9"/>
  <c r="E96" i="9"/>
  <c r="E94" i="9"/>
  <c r="E92" i="9"/>
  <c r="E89" i="9"/>
  <c r="E76" i="9"/>
  <c r="E74" i="9"/>
  <c r="E72" i="9"/>
  <c r="E69" i="9"/>
  <c r="E67" i="9"/>
  <c r="E64" i="9"/>
  <c r="E55" i="9"/>
  <c r="E53" i="9"/>
  <c r="E51" i="9"/>
  <c r="E48" i="9"/>
  <c r="E40" i="9"/>
  <c r="E38" i="9"/>
  <c r="E30" i="9"/>
  <c r="E28" i="9"/>
  <c r="E25" i="9"/>
  <c r="E13" i="9"/>
  <c r="E11" i="9"/>
  <c r="E8" i="9"/>
  <c r="F22" i="5"/>
  <c r="E22" i="5"/>
  <c r="C4" i="15"/>
  <c r="E14" i="5"/>
  <c r="E12" i="5"/>
  <c r="E10" i="5"/>
  <c r="E7" i="5"/>
  <c r="F161" i="2"/>
  <c r="E193" i="1"/>
  <c r="E192" i="1" s="1"/>
  <c r="E191" i="1" s="1"/>
  <c r="F151" i="2"/>
  <c r="F120" i="1"/>
  <c r="E66" i="1"/>
  <c r="E62" i="1"/>
  <c r="D132" i="2"/>
  <c r="D182" i="1"/>
  <c r="E187" i="1"/>
  <c r="D187" i="1"/>
  <c r="D152" i="2"/>
  <c r="E152" i="2"/>
  <c r="G7" i="16"/>
  <c r="D7" i="16"/>
  <c r="E167" i="1"/>
  <c r="D167" i="1"/>
  <c r="D165" i="1" s="1"/>
  <c r="F168" i="1"/>
  <c r="F69" i="9"/>
  <c r="I17" i="16"/>
  <c r="E31" i="12"/>
  <c r="E29" i="12"/>
  <c r="E24" i="12"/>
  <c r="E22" i="12"/>
  <c r="F22" i="12" s="1"/>
  <c r="E18" i="12"/>
  <c r="E15" i="12"/>
  <c r="E9" i="12"/>
  <c r="E7" i="12"/>
  <c r="E5" i="12"/>
  <c r="F205" i="9"/>
  <c r="F202" i="9"/>
  <c r="F192" i="9"/>
  <c r="F190" i="9"/>
  <c r="F188" i="9"/>
  <c r="F185" i="9"/>
  <c r="E9" i="2"/>
  <c r="F175" i="9"/>
  <c r="F167" i="9"/>
  <c r="F165" i="9"/>
  <c r="F162" i="9"/>
  <c r="F152" i="9"/>
  <c r="F150" i="9"/>
  <c r="F148" i="9"/>
  <c r="F145" i="9"/>
  <c r="F136" i="9"/>
  <c r="F133" i="9"/>
  <c r="F130" i="9"/>
  <c r="F125" i="9"/>
  <c r="F123" i="9"/>
  <c r="F120" i="9"/>
  <c r="F96" i="9"/>
  <c r="F94" i="9"/>
  <c r="F92" i="9"/>
  <c r="F89" i="9"/>
  <c r="F76" i="9"/>
  <c r="F74" i="9"/>
  <c r="F72" i="9"/>
  <c r="F67" i="9"/>
  <c r="F64" i="9"/>
  <c r="F55" i="9"/>
  <c r="F53" i="9"/>
  <c r="F51" i="9"/>
  <c r="F48" i="9"/>
  <c r="F40" i="9"/>
  <c r="F38" i="9"/>
  <c r="F30" i="9"/>
  <c r="F28" i="9"/>
  <c r="F25" i="9"/>
  <c r="F152" i="2" l="1"/>
  <c r="E16" i="5"/>
  <c r="E99" i="9"/>
  <c r="F99" i="9"/>
  <c r="E207" i="9"/>
  <c r="C15" i="8" s="1"/>
  <c r="E18" i="9"/>
  <c r="F207" i="9"/>
  <c r="D15" i="8" s="1"/>
  <c r="D4" i="12"/>
  <c r="E4" i="12"/>
  <c r="F167" i="1"/>
  <c r="E165" i="1"/>
  <c r="D9" i="6" l="1"/>
  <c r="F169" i="1"/>
  <c r="F48" i="2"/>
  <c r="F49" i="2"/>
  <c r="F50" i="2"/>
  <c r="F150" i="2"/>
  <c r="F201" i="2"/>
  <c r="F214" i="2"/>
  <c r="E148" i="2"/>
  <c r="E147" i="2" s="1"/>
  <c r="E146" i="2" s="1"/>
  <c r="E28" i="2"/>
  <c r="E206" i="2"/>
  <c r="F192" i="2"/>
  <c r="F193" i="2"/>
  <c r="F194" i="2"/>
  <c r="F195" i="2"/>
  <c r="F196" i="2"/>
  <c r="F197" i="2"/>
  <c r="F105" i="2"/>
  <c r="F104" i="2"/>
  <c r="E25" i="2" l="1"/>
  <c r="E182" i="1" l="1"/>
  <c r="E29" i="1" l="1"/>
  <c r="E132" i="2" l="1"/>
  <c r="E65" i="1" l="1"/>
  <c r="D199" i="2"/>
  <c r="E123" i="2"/>
  <c r="D62" i="1"/>
  <c r="D66" i="1"/>
  <c r="F66" i="1" s="1"/>
  <c r="D61" i="2"/>
  <c r="D44" i="2"/>
  <c r="D122" i="1"/>
  <c r="D125" i="1"/>
  <c r="I19" i="16" l="1"/>
  <c r="E199" i="2" l="1"/>
  <c r="E162" i="1" l="1"/>
  <c r="E161" i="1" s="1"/>
  <c r="E117" i="2"/>
  <c r="I16" i="16"/>
  <c r="D191" i="2" l="1"/>
  <c r="I34" i="16" l="1"/>
  <c r="I35" i="16"/>
  <c r="I36" i="16"/>
  <c r="I37" i="16"/>
  <c r="I38" i="16"/>
  <c r="I10" i="16"/>
  <c r="I11" i="16"/>
  <c r="I12" i="16"/>
  <c r="I13" i="16"/>
  <c r="I14" i="16"/>
  <c r="I15" i="16"/>
  <c r="I18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9" i="16"/>
  <c r="D54" i="3" l="1"/>
  <c r="E13" i="2"/>
  <c r="F166" i="1" l="1"/>
  <c r="E228" i="2"/>
  <c r="E199" i="1" l="1"/>
  <c r="F229" i="2"/>
  <c r="F230" i="2"/>
  <c r="F231" i="2"/>
  <c r="F127" i="1" l="1"/>
  <c r="F126" i="1"/>
  <c r="F124" i="1"/>
  <c r="F123" i="1"/>
  <c r="E108" i="2"/>
  <c r="E103" i="2"/>
  <c r="E251" i="2" l="1"/>
  <c r="D85" i="1"/>
  <c r="H39" i="16" l="1"/>
  <c r="G39" i="16"/>
  <c r="E2" i="12"/>
  <c r="D2" i="12"/>
  <c r="D4" i="15"/>
  <c r="D3" i="8"/>
  <c r="C3" i="8"/>
  <c r="C9" i="6"/>
  <c r="E31" i="2"/>
  <c r="D228" i="2"/>
  <c r="D186" i="1"/>
  <c r="D251" i="2"/>
  <c r="E39" i="16"/>
  <c r="D39" i="16"/>
  <c r="I39" i="16" l="1"/>
  <c r="F39" i="16"/>
  <c r="E191" i="2" l="1"/>
  <c r="E211" i="2" l="1"/>
  <c r="F157" i="2" l="1"/>
  <c r="E213" i="2" l="1"/>
  <c r="D213" i="2"/>
  <c r="F188" i="2"/>
  <c r="E86" i="2"/>
  <c r="F213" i="2" l="1"/>
  <c r="E125" i="1"/>
  <c r="E122" i="1"/>
  <c r="E121" i="1" s="1"/>
  <c r="E186" i="1"/>
  <c r="D121" i="1" l="1"/>
  <c r="D65" i="1"/>
  <c r="E44" i="2"/>
  <c r="D53" i="2"/>
  <c r="D108" i="2"/>
  <c r="F108" i="2" s="1"/>
  <c r="D103" i="2"/>
  <c r="D86" i="2"/>
  <c r="D162" i="1"/>
  <c r="D161" i="1" s="1"/>
  <c r="F170" i="2" l="1"/>
  <c r="E169" i="2"/>
  <c r="E168" i="2" s="1"/>
  <c r="D169" i="2"/>
  <c r="D168" i="2" s="1"/>
  <c r="E53" i="5" s="1"/>
  <c r="F168" i="2" l="1"/>
  <c r="F53" i="5"/>
  <c r="F169" i="2"/>
  <c r="F236" i="2"/>
  <c r="F235" i="2"/>
  <c r="F234" i="2"/>
  <c r="F77" i="2"/>
  <c r="F164" i="1"/>
  <c r="F177" i="1"/>
  <c r="F200" i="1"/>
  <c r="E128" i="1"/>
  <c r="D128" i="1"/>
  <c r="D118" i="1" s="1"/>
  <c r="E7" i="15"/>
  <c r="E8" i="15"/>
  <c r="E9" i="15"/>
  <c r="E10" i="15"/>
  <c r="E6" i="15"/>
  <c r="D11" i="15"/>
  <c r="C11" i="15"/>
  <c r="E11" i="15" l="1"/>
  <c r="F251" i="2"/>
  <c r="F220" i="2"/>
  <c r="C220" i="2"/>
  <c r="F179" i="2"/>
  <c r="C179" i="2"/>
  <c r="F133" i="2"/>
  <c r="C133" i="2"/>
  <c r="F90" i="2"/>
  <c r="C90" i="2"/>
  <c r="F46" i="2"/>
  <c r="C46" i="2"/>
  <c r="F171" i="1"/>
  <c r="C171" i="1"/>
  <c r="F129" i="1"/>
  <c r="C129" i="1"/>
  <c r="F80" i="1"/>
  <c r="C80" i="1"/>
  <c r="F41" i="1"/>
  <c r="C41" i="1"/>
  <c r="F5" i="1"/>
  <c r="C5" i="1"/>
  <c r="F5" i="2"/>
  <c r="C5" i="2"/>
  <c r="F33" i="12" l="1"/>
  <c r="F32" i="12"/>
  <c r="F30" i="12"/>
  <c r="F28" i="12"/>
  <c r="F27" i="12"/>
  <c r="F26" i="12"/>
  <c r="F25" i="12"/>
  <c r="F21" i="12"/>
  <c r="F20" i="12"/>
  <c r="F19" i="12"/>
  <c r="F17" i="12"/>
  <c r="F16" i="12"/>
  <c r="F14" i="12"/>
  <c r="F13" i="12"/>
  <c r="F11" i="12"/>
  <c r="F10" i="12"/>
  <c r="F8" i="12"/>
  <c r="F6" i="12"/>
  <c r="F15" i="12" l="1"/>
  <c r="F29" i="12"/>
  <c r="F5" i="12"/>
  <c r="F7" i="12"/>
  <c r="F24" i="12"/>
  <c r="F31" i="12"/>
  <c r="F18" i="12"/>
  <c r="F9" i="12"/>
  <c r="F4" i="12" l="1"/>
  <c r="F13" i="9" l="1"/>
  <c r="F7" i="5" l="1"/>
  <c r="F10" i="5"/>
  <c r="F12" i="5"/>
  <c r="F14" i="5"/>
  <c r="F57" i="9"/>
  <c r="E57" i="9"/>
  <c r="F11" i="9"/>
  <c r="F8" i="9"/>
  <c r="F18" i="9" l="1"/>
  <c r="F16" i="5"/>
  <c r="D11" i="6" s="1"/>
  <c r="F139" i="9"/>
  <c r="D11" i="8" s="1"/>
  <c r="E139" i="9"/>
  <c r="C11" i="8" s="1"/>
  <c r="D6" i="8"/>
  <c r="F78" i="9"/>
  <c r="C11" i="6"/>
  <c r="F178" i="9"/>
  <c r="D13" i="8" s="1"/>
  <c r="F155" i="9"/>
  <c r="D12" i="8" s="1"/>
  <c r="E178" i="9"/>
  <c r="C13" i="8" s="1"/>
  <c r="E195" i="9"/>
  <c r="C14" i="8" s="1"/>
  <c r="F195" i="9"/>
  <c r="D14" i="8" s="1"/>
  <c r="E42" i="9"/>
  <c r="C7" i="8" s="1"/>
  <c r="C8" i="8"/>
  <c r="C10" i="8"/>
  <c r="C6" i="8"/>
  <c r="F42" i="9"/>
  <c r="D7" i="8" s="1"/>
  <c r="D8" i="8"/>
  <c r="E6" i="8" l="1"/>
  <c r="E11" i="6"/>
  <c r="E13" i="8"/>
  <c r="E8" i="8"/>
  <c r="E11" i="8"/>
  <c r="E7" i="8"/>
  <c r="E14" i="8"/>
  <c r="E176" i="1"/>
  <c r="D176" i="1"/>
  <c r="F176" i="1" l="1"/>
  <c r="E84" i="1"/>
  <c r="D84" i="1"/>
  <c r="E12" i="1"/>
  <c r="D199" i="1"/>
  <c r="D193" i="1"/>
  <c r="E181" i="1"/>
  <c r="E180" i="1" s="1"/>
  <c r="D181" i="1"/>
  <c r="D180" i="1" s="1"/>
  <c r="E178" i="1"/>
  <c r="E175" i="1" s="1"/>
  <c r="D178" i="1"/>
  <c r="E158" i="1"/>
  <c r="D158" i="1"/>
  <c r="E152" i="1"/>
  <c r="D152" i="1"/>
  <c r="E147" i="1"/>
  <c r="D147" i="1"/>
  <c r="E145" i="1"/>
  <c r="D145" i="1"/>
  <c r="E143" i="1"/>
  <c r="D143" i="1"/>
  <c r="E141" i="1"/>
  <c r="D141" i="1"/>
  <c r="E136" i="1"/>
  <c r="D136" i="1"/>
  <c r="D135" i="1" s="1"/>
  <c r="E112" i="1"/>
  <c r="D112" i="1"/>
  <c r="E108" i="1"/>
  <c r="D108" i="1"/>
  <c r="E104" i="1"/>
  <c r="D104" i="1"/>
  <c r="E99" i="1"/>
  <c r="D99" i="1"/>
  <c r="E95" i="1"/>
  <c r="D95" i="1"/>
  <c r="E92" i="1"/>
  <c r="D92" i="1"/>
  <c r="E90" i="1"/>
  <c r="D90" i="1"/>
  <c r="E85" i="1"/>
  <c r="E73" i="1"/>
  <c r="D73" i="1"/>
  <c r="E69" i="1"/>
  <c r="D69" i="1"/>
  <c r="E51" i="1"/>
  <c r="D51" i="1"/>
  <c r="E47" i="1"/>
  <c r="D47" i="1"/>
  <c r="E44" i="1"/>
  <c r="D44" i="1"/>
  <c r="E39" i="1"/>
  <c r="D39" i="1"/>
  <c r="E36" i="1"/>
  <c r="D36" i="1"/>
  <c r="E31" i="1"/>
  <c r="D31" i="1"/>
  <c r="D29" i="1"/>
  <c r="E25" i="1"/>
  <c r="D25" i="1"/>
  <c r="E20" i="1"/>
  <c r="D20" i="1"/>
  <c r="D12" i="1"/>
  <c r="F44" i="1" l="1"/>
  <c r="F73" i="1"/>
  <c r="F95" i="1"/>
  <c r="F112" i="1"/>
  <c r="F199" i="1"/>
  <c r="E35" i="1"/>
  <c r="F152" i="1"/>
  <c r="E24" i="1"/>
  <c r="F31" i="1"/>
  <c r="D107" i="1"/>
  <c r="F20" i="1"/>
  <c r="D35" i="1"/>
  <c r="F51" i="1"/>
  <c r="D89" i="1"/>
  <c r="F104" i="1"/>
  <c r="F128" i="1"/>
  <c r="F145" i="1"/>
  <c r="D140" i="1"/>
  <c r="F187" i="1"/>
  <c r="D24" i="1"/>
  <c r="F178" i="1"/>
  <c r="D175" i="1"/>
  <c r="F12" i="1"/>
  <c r="F39" i="1"/>
  <c r="F47" i="1"/>
  <c r="F69" i="1"/>
  <c r="F85" i="1"/>
  <c r="F92" i="1"/>
  <c r="F99" i="1"/>
  <c r="F108" i="1"/>
  <c r="F121" i="1"/>
  <c r="F136" i="1"/>
  <c r="F143" i="1"/>
  <c r="F147" i="1"/>
  <c r="F158" i="1"/>
  <c r="F165" i="1"/>
  <c r="F193" i="1"/>
  <c r="E118" i="1"/>
  <c r="F29" i="1"/>
  <c r="F36" i="1"/>
  <c r="F90" i="1"/>
  <c r="F141" i="1"/>
  <c r="F162" i="1"/>
  <c r="D11" i="1"/>
  <c r="E107" i="1"/>
  <c r="E140" i="1"/>
  <c r="E135" i="1"/>
  <c r="E89" i="1"/>
  <c r="F25" i="1"/>
  <c r="F182" i="1"/>
  <c r="C54" i="3"/>
  <c r="F24" i="1" l="1"/>
  <c r="E54" i="3"/>
  <c r="D48" i="3"/>
  <c r="C48" i="3"/>
  <c r="D71" i="2" l="1"/>
  <c r="E71" i="2"/>
  <c r="E34" i="2" l="1"/>
  <c r="F31" i="5" s="1"/>
  <c r="E222" i="2"/>
  <c r="E219" i="2" s="1"/>
  <c r="E218" i="2" s="1"/>
  <c r="D222" i="2"/>
  <c r="D219" i="2" s="1"/>
  <c r="D41" i="2" l="1"/>
  <c r="D39" i="2" s="1"/>
  <c r="E32" i="5" s="1"/>
  <c r="D233" i="2"/>
  <c r="E233" i="2"/>
  <c r="F72" i="2"/>
  <c r="F73" i="2"/>
  <c r="F74" i="2"/>
  <c r="F75" i="2"/>
  <c r="F76" i="2"/>
  <c r="F173" i="2"/>
  <c r="E172" i="2"/>
  <c r="D172" i="2"/>
  <c r="E160" i="2"/>
  <c r="D160" i="2"/>
  <c r="D148" i="2"/>
  <c r="D147" i="2" s="1"/>
  <c r="D146" i="2" s="1"/>
  <c r="D131" i="2"/>
  <c r="E107" i="2"/>
  <c r="D107" i="2"/>
  <c r="E100" i="2"/>
  <c r="D100" i="2"/>
  <c r="F89" i="2"/>
  <c r="F54" i="2"/>
  <c r="E53" i="2"/>
  <c r="E51" i="2" s="1"/>
  <c r="F33" i="5" s="1"/>
  <c r="E41" i="2"/>
  <c r="F160" i="2" l="1"/>
  <c r="E39" i="2"/>
  <c r="F32" i="5" s="1"/>
  <c r="F233" i="2"/>
  <c r="E131" i="2"/>
  <c r="F131" i="2" s="1"/>
  <c r="F132" i="2"/>
  <c r="F107" i="2"/>
  <c r="E239" i="2" l="1"/>
  <c r="E250" i="2" s="1"/>
  <c r="D239" i="2"/>
  <c r="D250" i="2" s="1"/>
  <c r="E216" i="2"/>
  <c r="D216" i="2"/>
  <c r="D211" i="2"/>
  <c r="F187" i="2"/>
  <c r="E186" i="2"/>
  <c r="E185" i="2" s="1"/>
  <c r="D186" i="2"/>
  <c r="D185" i="2" s="1"/>
  <c r="F167" i="2"/>
  <c r="F250" i="2" l="1"/>
  <c r="D209" i="2"/>
  <c r="E60" i="5" s="1"/>
  <c r="E209" i="2"/>
  <c r="F60" i="5" s="1"/>
  <c r="F239" i="2"/>
  <c r="F185" i="2"/>
  <c r="F216" i="2"/>
  <c r="E176" i="2"/>
  <c r="D176" i="2"/>
  <c r="E166" i="2"/>
  <c r="D166" i="2"/>
  <c r="E163" i="2"/>
  <c r="D163" i="2"/>
  <c r="E155" i="2"/>
  <c r="D155" i="2"/>
  <c r="E47" i="5"/>
  <c r="E128" i="2"/>
  <c r="D128" i="2"/>
  <c r="E125" i="2"/>
  <c r="D125" i="2"/>
  <c r="D123" i="2"/>
  <c r="E120" i="2"/>
  <c r="D120" i="2"/>
  <c r="D117" i="2"/>
  <c r="E115" i="2"/>
  <c r="D115" i="2"/>
  <c r="F95" i="2"/>
  <c r="F96" i="2"/>
  <c r="F98" i="2"/>
  <c r="F99" i="2"/>
  <c r="E97" i="2"/>
  <c r="D97" i="2"/>
  <c r="E93" i="2"/>
  <c r="D93" i="2"/>
  <c r="E81" i="2"/>
  <c r="E79" i="2"/>
  <c r="D81" i="2"/>
  <c r="D79" i="2"/>
  <c r="E65" i="2"/>
  <c r="E64" i="2" s="1"/>
  <c r="F35" i="5" s="1"/>
  <c r="D65" i="2"/>
  <c r="F58" i="2"/>
  <c r="F55" i="2"/>
  <c r="F56" i="2"/>
  <c r="D51" i="2"/>
  <c r="E33" i="5" s="1"/>
  <c r="E35" i="2"/>
  <c r="D35" i="2"/>
  <c r="F32" i="2"/>
  <c r="F30" i="5"/>
  <c r="D31" i="2"/>
  <c r="E30" i="5" s="1"/>
  <c r="D25" i="2"/>
  <c r="E18" i="2"/>
  <c r="D18" i="2"/>
  <c r="E16" i="2"/>
  <c r="D16" i="2"/>
  <c r="E122" i="2" l="1"/>
  <c r="F40" i="5" s="1"/>
  <c r="F47" i="5"/>
  <c r="D114" i="2"/>
  <c r="E114" i="2"/>
  <c r="D15" i="2"/>
  <c r="E26" i="5" s="1"/>
  <c r="F18" i="2"/>
  <c r="F25" i="2"/>
  <c r="F71" i="2"/>
  <c r="D78" i="2"/>
  <c r="E36" i="5" s="1"/>
  <c r="F117" i="2"/>
  <c r="F120" i="2"/>
  <c r="F125" i="2"/>
  <c r="F155" i="2"/>
  <c r="F163" i="2"/>
  <c r="F123" i="2"/>
  <c r="D122" i="2"/>
  <c r="E40" i="5" s="1"/>
  <c r="F128" i="2"/>
  <c r="F176" i="2"/>
  <c r="F16" i="2"/>
  <c r="E15" i="2"/>
  <c r="F26" i="5" s="1"/>
  <c r="F65" i="2"/>
  <c r="D64" i="2"/>
  <c r="E35" i="5" s="1"/>
  <c r="F79" i="2"/>
  <c r="E78" i="2"/>
  <c r="F36" i="5" s="1"/>
  <c r="F35" i="2"/>
  <c r="F81" i="2"/>
  <c r="F93" i="2"/>
  <c r="F115" i="2"/>
  <c r="F166" i="2"/>
  <c r="F97" i="2"/>
  <c r="F53" i="2"/>
  <c r="F57" i="2"/>
  <c r="F39" i="5" l="1"/>
  <c r="E39" i="5"/>
  <c r="F15" i="2"/>
  <c r="F13" i="1"/>
  <c r="F100" i="2" l="1"/>
  <c r="E61" i="2"/>
  <c r="D59" i="2"/>
  <c r="E34" i="5" s="1"/>
  <c r="F63" i="2"/>
  <c r="D225" i="2"/>
  <c r="D224" i="2" s="1"/>
  <c r="F203" i="2"/>
  <c r="F226" i="2"/>
  <c r="E225" i="2" l="1"/>
  <c r="E224" i="2" s="1"/>
  <c r="F63" i="5" s="1"/>
  <c r="F228" i="2"/>
  <c r="E63" i="5"/>
  <c r="F41" i="2"/>
  <c r="E59" i="2"/>
  <c r="F34" i="5" s="1"/>
  <c r="F61" i="2"/>
  <c r="E141" i="2"/>
  <c r="E139" i="2" s="1"/>
  <c r="D141" i="2"/>
  <c r="D139" i="2" s="1"/>
  <c r="D130" i="2" s="1"/>
  <c r="F144" i="2"/>
  <c r="F111" i="2"/>
  <c r="F198" i="2"/>
  <c r="E41" i="5" l="1"/>
  <c r="E130" i="2"/>
  <c r="F139" i="2"/>
  <c r="F225" i="2"/>
  <c r="E165" i="2"/>
  <c r="F52" i="5" s="1"/>
  <c r="D165" i="2"/>
  <c r="F142" i="2"/>
  <c r="F136" i="2"/>
  <c r="F137" i="2"/>
  <c r="F135" i="2"/>
  <c r="F41" i="5" l="1"/>
  <c r="E52" i="5"/>
  <c r="F165" i="2"/>
  <c r="F51" i="2" l="1"/>
  <c r="F37" i="2"/>
  <c r="D34" i="2"/>
  <c r="E31" i="5" s="1"/>
  <c r="F62" i="5" l="1"/>
  <c r="D218" i="2"/>
  <c r="E62" i="5" s="1"/>
  <c r="F217" i="2"/>
  <c r="E202" i="2"/>
  <c r="D206" i="2"/>
  <c r="D202" i="2" s="1"/>
  <c r="E190" i="2"/>
  <c r="D190" i="2"/>
  <c r="E154" i="2"/>
  <c r="F48" i="5" s="1"/>
  <c r="D154" i="2"/>
  <c r="D113" i="2" s="1"/>
  <c r="E113" i="2" l="1"/>
  <c r="E48" i="5"/>
  <c r="E38" i="5" s="1"/>
  <c r="D189" i="2"/>
  <c r="E59" i="5" s="1"/>
  <c r="F38" i="5"/>
  <c r="E189" i="2"/>
  <c r="F59" i="5" s="1"/>
  <c r="F190" i="2"/>
  <c r="F202" i="2"/>
  <c r="F219" i="2"/>
  <c r="F206" i="2"/>
  <c r="F222" i="2"/>
  <c r="F199" i="2"/>
  <c r="F68" i="2" l="1"/>
  <c r="F67" i="2"/>
  <c r="F147" i="2" l="1"/>
  <c r="F10" i="2" l="1"/>
  <c r="F14" i="2"/>
  <c r="F17" i="2"/>
  <c r="F19" i="2"/>
  <c r="F20" i="2"/>
  <c r="F21" i="2"/>
  <c r="F24" i="2"/>
  <c r="F26" i="2"/>
  <c r="F29" i="2"/>
  <c r="F33" i="2"/>
  <c r="F36" i="2"/>
  <c r="F42" i="2"/>
  <c r="F43" i="2"/>
  <c r="F44" i="2"/>
  <c r="F40" i="2"/>
  <c r="F85" i="2"/>
  <c r="F87" i="2"/>
  <c r="F88" i="2"/>
  <c r="F92" i="2"/>
  <c r="F101" i="2"/>
  <c r="F102" i="2"/>
  <c r="F103" i="2"/>
  <c r="F106" i="2"/>
  <c r="F109" i="2"/>
  <c r="F110" i="2"/>
  <c r="F143" i="2"/>
  <c r="F145" i="2"/>
  <c r="F138" i="2"/>
  <c r="F140" i="2"/>
  <c r="F141" i="2"/>
  <c r="F148" i="2"/>
  <c r="F149" i="2"/>
  <c r="F210" i="2"/>
  <c r="F200" i="2"/>
  <c r="F204" i="2"/>
  <c r="F205" i="2"/>
  <c r="F207" i="2"/>
  <c r="F208" i="2"/>
  <c r="F227" i="2"/>
  <c r="E215" i="2"/>
  <c r="F61" i="5" s="1"/>
  <c r="D215" i="2"/>
  <c r="E61" i="5" s="1"/>
  <c r="F215" i="2" l="1"/>
  <c r="F129" i="2"/>
  <c r="F127" i="2"/>
  <c r="F126" i="2"/>
  <c r="E84" i="2" l="1"/>
  <c r="D84" i="2"/>
  <c r="F86" i="2"/>
  <c r="E238" i="2"/>
  <c r="E249" i="2" s="1"/>
  <c r="E252" i="2" s="1"/>
  <c r="D238" i="2"/>
  <c r="D249" i="2" s="1"/>
  <c r="D252" i="2" s="1"/>
  <c r="E184" i="2"/>
  <c r="D184" i="2"/>
  <c r="E175" i="2"/>
  <c r="D175" i="2"/>
  <c r="E171" i="2"/>
  <c r="F54" i="5" s="1"/>
  <c r="D171" i="2"/>
  <c r="E54" i="5" s="1"/>
  <c r="E162" i="2"/>
  <c r="F51" i="5" s="1"/>
  <c r="D162" i="2"/>
  <c r="E51" i="5" s="1"/>
  <c r="E159" i="2"/>
  <c r="D159" i="2"/>
  <c r="D36" i="3"/>
  <c r="C36" i="3"/>
  <c r="E27" i="2"/>
  <c r="D28" i="2"/>
  <c r="D27" i="2" s="1"/>
  <c r="F25" i="5"/>
  <c r="F24" i="5" s="1"/>
  <c r="D13" i="2"/>
  <c r="E25" i="5" s="1"/>
  <c r="E24" i="5" s="1"/>
  <c r="D31" i="3"/>
  <c r="D9" i="2"/>
  <c r="C31" i="3" s="1"/>
  <c r="F159" i="2" l="1"/>
  <c r="F249" i="2"/>
  <c r="F252" i="2"/>
  <c r="D158" i="2"/>
  <c r="C37" i="3" s="1"/>
  <c r="F50" i="5"/>
  <c r="F49" i="5" s="1"/>
  <c r="E158" i="2"/>
  <c r="D37" i="3" s="1"/>
  <c r="E36" i="3"/>
  <c r="E31" i="3"/>
  <c r="E174" i="2"/>
  <c r="D38" i="3" s="1"/>
  <c r="F56" i="5"/>
  <c r="F55" i="5" s="1"/>
  <c r="E50" i="5"/>
  <c r="E49" i="5" s="1"/>
  <c r="D183" i="2"/>
  <c r="C44" i="3" s="1"/>
  <c r="C43" i="3" s="1"/>
  <c r="E58" i="5"/>
  <c r="E57" i="5" s="1"/>
  <c r="D237" i="2"/>
  <c r="E65" i="5"/>
  <c r="E64" i="5" s="1"/>
  <c r="E183" i="2"/>
  <c r="D44" i="3" s="1"/>
  <c r="F58" i="5"/>
  <c r="F57" i="5" s="1"/>
  <c r="E237" i="2"/>
  <c r="F65" i="5"/>
  <c r="F64" i="5" s="1"/>
  <c r="C34" i="3"/>
  <c r="E28" i="5"/>
  <c r="E27" i="5" s="1"/>
  <c r="D34" i="3"/>
  <c r="F28" i="5"/>
  <c r="F27" i="5" s="1"/>
  <c r="D174" i="2"/>
  <c r="C38" i="3" s="1"/>
  <c r="E56" i="5"/>
  <c r="E55" i="5" s="1"/>
  <c r="D83" i="2"/>
  <c r="E83" i="2"/>
  <c r="F84" i="2"/>
  <c r="E12" i="2"/>
  <c r="F34" i="2"/>
  <c r="D12" i="2"/>
  <c r="F240" i="2"/>
  <c r="F223" i="2"/>
  <c r="F191" i="2"/>
  <c r="F186" i="2"/>
  <c r="F184" i="2"/>
  <c r="F177" i="2"/>
  <c r="F175" i="2"/>
  <c r="F172" i="2"/>
  <c r="F171" i="2"/>
  <c r="F164" i="2"/>
  <c r="F156" i="2"/>
  <c r="F124" i="2"/>
  <c r="F121" i="2"/>
  <c r="F119" i="2"/>
  <c r="F118" i="2"/>
  <c r="F112" i="2"/>
  <c r="F82" i="2"/>
  <c r="F70" i="2"/>
  <c r="F69" i="2"/>
  <c r="F66" i="2"/>
  <c r="F64" i="2"/>
  <c r="F62" i="2"/>
  <c r="F60" i="2"/>
  <c r="F52" i="2"/>
  <c r="F38" i="2"/>
  <c r="F31" i="2"/>
  <c r="F28" i="2"/>
  <c r="F23" i="2"/>
  <c r="F22" i="2"/>
  <c r="F13" i="2"/>
  <c r="F101" i="1"/>
  <c r="E61" i="1"/>
  <c r="D61" i="1"/>
  <c r="C33" i="3" l="1"/>
  <c r="D51" i="3"/>
  <c r="D50" i="3" s="1"/>
  <c r="E248" i="2"/>
  <c r="C51" i="3"/>
  <c r="C50" i="3" s="1"/>
  <c r="C52" i="3" s="1"/>
  <c r="D248" i="2"/>
  <c r="E182" i="2"/>
  <c r="E181" i="2" s="1"/>
  <c r="E44" i="3"/>
  <c r="E37" i="3"/>
  <c r="E34" i="3"/>
  <c r="E38" i="3"/>
  <c r="E30" i="2"/>
  <c r="D35" i="3" s="1"/>
  <c r="F37" i="5"/>
  <c r="F29" i="5" s="1"/>
  <c r="F66" i="5" s="1"/>
  <c r="D30" i="2"/>
  <c r="E37" i="5"/>
  <c r="E29" i="5" s="1"/>
  <c r="E66" i="5" s="1"/>
  <c r="C12" i="6" s="1"/>
  <c r="D182" i="2"/>
  <c r="D181" i="2" s="1"/>
  <c r="D60" i="1"/>
  <c r="D59" i="1" s="1"/>
  <c r="F65" i="1"/>
  <c r="E60" i="1"/>
  <c r="F61" i="1"/>
  <c r="D33" i="3"/>
  <c r="F183" i="2"/>
  <c r="F237" i="2"/>
  <c r="F78" i="2"/>
  <c r="F122" i="2"/>
  <c r="F146" i="2"/>
  <c r="F158" i="2"/>
  <c r="F174" i="2"/>
  <c r="F189" i="2"/>
  <c r="F39" i="2"/>
  <c r="F116" i="2"/>
  <c r="F130" i="2"/>
  <c r="F154" i="2"/>
  <c r="F162" i="2"/>
  <c r="F218" i="2"/>
  <c r="F224" i="2"/>
  <c r="F12" i="2"/>
  <c r="F59" i="2"/>
  <c r="F27" i="2"/>
  <c r="F80" i="2"/>
  <c r="F83" i="2"/>
  <c r="F209" i="2"/>
  <c r="F238" i="2"/>
  <c r="F194" i="1"/>
  <c r="F188" i="1"/>
  <c r="F184" i="1"/>
  <c r="F183" i="1"/>
  <c r="F179" i="1"/>
  <c r="F163" i="1"/>
  <c r="F159" i="1"/>
  <c r="F154" i="1"/>
  <c r="F153" i="1"/>
  <c r="F149" i="1"/>
  <c r="F148" i="1"/>
  <c r="F146" i="1"/>
  <c r="F144" i="1"/>
  <c r="F142" i="1"/>
  <c r="F139" i="1"/>
  <c r="F138" i="1"/>
  <c r="F137" i="1"/>
  <c r="F134" i="1"/>
  <c r="F133" i="1"/>
  <c r="F132" i="1"/>
  <c r="F131" i="1"/>
  <c r="F125" i="1"/>
  <c r="F122" i="1"/>
  <c r="F119" i="1"/>
  <c r="F117" i="1"/>
  <c r="F116" i="1"/>
  <c r="F115" i="1"/>
  <c r="F114" i="1"/>
  <c r="F113" i="1"/>
  <c r="F111" i="1"/>
  <c r="F110" i="1"/>
  <c r="F109" i="1"/>
  <c r="F106" i="1"/>
  <c r="F105" i="1"/>
  <c r="F102" i="1"/>
  <c r="F100" i="1"/>
  <c r="F96" i="1"/>
  <c r="F93" i="1"/>
  <c r="F91" i="1"/>
  <c r="F88" i="1"/>
  <c r="F87" i="1"/>
  <c r="F86" i="1"/>
  <c r="F77" i="1"/>
  <c r="F76" i="1"/>
  <c r="F75" i="1"/>
  <c r="F74" i="1"/>
  <c r="F70" i="1"/>
  <c r="F68" i="1"/>
  <c r="F67" i="1"/>
  <c r="F64" i="1"/>
  <c r="F63" i="1"/>
  <c r="F62" i="1"/>
  <c r="F58" i="1"/>
  <c r="F57" i="1"/>
  <c r="F56" i="1"/>
  <c r="F55" i="1"/>
  <c r="F54" i="1"/>
  <c r="F53" i="1"/>
  <c r="F52" i="1"/>
  <c r="F48" i="1"/>
  <c r="F45" i="1"/>
  <c r="F40" i="1"/>
  <c r="F38" i="1"/>
  <c r="F37" i="1"/>
  <c r="F33" i="1"/>
  <c r="F32" i="1"/>
  <c r="F30" i="1"/>
  <c r="F28" i="1"/>
  <c r="F27" i="1"/>
  <c r="F26" i="1"/>
  <c r="F22" i="1"/>
  <c r="F21" i="1"/>
  <c r="F17" i="1"/>
  <c r="F16" i="1"/>
  <c r="F15" i="1"/>
  <c r="F14" i="1"/>
  <c r="E198" i="1"/>
  <c r="D198" i="1"/>
  <c r="D197" i="1" s="1"/>
  <c r="D196" i="1" s="1"/>
  <c r="D192" i="1"/>
  <c r="D191" i="1" s="1"/>
  <c r="E174" i="1"/>
  <c r="E173" i="1" s="1"/>
  <c r="E160" i="1"/>
  <c r="E157" i="1"/>
  <c r="E156" i="1" s="1"/>
  <c r="D157" i="1"/>
  <c r="D156" i="1" s="1"/>
  <c r="E151" i="1"/>
  <c r="E150" i="1" s="1"/>
  <c r="D151" i="1"/>
  <c r="E103" i="1"/>
  <c r="D103" i="1"/>
  <c r="E98" i="1"/>
  <c r="D98" i="1"/>
  <c r="E94" i="1"/>
  <c r="E83" i="1" s="1"/>
  <c r="D94" i="1"/>
  <c r="D83" i="1" s="1"/>
  <c r="E72" i="1"/>
  <c r="E71" i="1" s="1"/>
  <c r="D72" i="1"/>
  <c r="D71" i="1" s="1"/>
  <c r="E50" i="1"/>
  <c r="E49" i="1" s="1"/>
  <c r="D50" i="1"/>
  <c r="E46" i="1"/>
  <c r="D46" i="1"/>
  <c r="E43" i="1"/>
  <c r="D43" i="1"/>
  <c r="D23" i="1"/>
  <c r="E19" i="1"/>
  <c r="E18" i="1" s="1"/>
  <c r="D19" i="1"/>
  <c r="D18" i="1" s="1"/>
  <c r="E11" i="1"/>
  <c r="E10" i="1" s="1"/>
  <c r="D10" i="1"/>
  <c r="E33" i="3" l="1"/>
  <c r="C35" i="3"/>
  <c r="C32" i="3" s="1"/>
  <c r="C30" i="3" s="1"/>
  <c r="C56" i="3" s="1"/>
  <c r="D11" i="2"/>
  <c r="D8" i="2" s="1"/>
  <c r="D7" i="2" s="1"/>
  <c r="E11" i="2"/>
  <c r="F248" i="2"/>
  <c r="E51" i="3"/>
  <c r="D43" i="3"/>
  <c r="E43" i="3" s="1"/>
  <c r="E197" i="1"/>
  <c r="F198" i="1"/>
  <c r="F181" i="2"/>
  <c r="E50" i="3"/>
  <c r="D52" i="3"/>
  <c r="E52" i="3" s="1"/>
  <c r="F182" i="2"/>
  <c r="D32" i="3"/>
  <c r="F43" i="1"/>
  <c r="F46" i="1"/>
  <c r="F89" i="1"/>
  <c r="F94" i="1"/>
  <c r="F103" i="1"/>
  <c r="D190" i="1"/>
  <c r="F18" i="1"/>
  <c r="F135" i="1"/>
  <c r="E190" i="1"/>
  <c r="F30" i="2"/>
  <c r="F114" i="2"/>
  <c r="F186" i="1"/>
  <c r="F175" i="1"/>
  <c r="F161" i="1"/>
  <c r="F156" i="1"/>
  <c r="F157" i="1"/>
  <c r="F151" i="1"/>
  <c r="F140" i="1"/>
  <c r="F118" i="1"/>
  <c r="F107" i="1"/>
  <c r="F98" i="1"/>
  <c r="F84" i="1"/>
  <c r="F71" i="1"/>
  <c r="F50" i="1"/>
  <c r="F35" i="1"/>
  <c r="F192" i="1"/>
  <c r="F191" i="1"/>
  <c r="F181" i="1"/>
  <c r="D160" i="1"/>
  <c r="F160" i="1" s="1"/>
  <c r="D150" i="1"/>
  <c r="F150" i="1" s="1"/>
  <c r="F72" i="1"/>
  <c r="F60" i="1"/>
  <c r="D49" i="1"/>
  <c r="F49" i="1" s="1"/>
  <c r="F19" i="1"/>
  <c r="F10" i="1"/>
  <c r="F11" i="1"/>
  <c r="E59" i="1"/>
  <c r="F59" i="1" s="1"/>
  <c r="D174" i="1"/>
  <c r="D34" i="1"/>
  <c r="D97" i="1"/>
  <c r="E155" i="1"/>
  <c r="D28" i="3" s="1"/>
  <c r="D29" i="3"/>
  <c r="E23" i="1"/>
  <c r="F23" i="1" s="1"/>
  <c r="E34" i="1"/>
  <c r="E97" i="1"/>
  <c r="E35" i="3" l="1"/>
  <c r="E32" i="3"/>
  <c r="E8" i="2"/>
  <c r="E7" i="2" s="1"/>
  <c r="F7" i="2" s="1"/>
  <c r="D12" i="6"/>
  <c r="E12" i="6" s="1"/>
  <c r="E196" i="1"/>
  <c r="F196" i="1" s="1"/>
  <c r="F197" i="1"/>
  <c r="F11" i="2"/>
  <c r="D189" i="1"/>
  <c r="C42" i="3"/>
  <c r="C41" i="3" s="1"/>
  <c r="C45" i="3" s="1"/>
  <c r="E189" i="1"/>
  <c r="D42" i="3"/>
  <c r="F180" i="1"/>
  <c r="D30" i="3"/>
  <c r="F190" i="1"/>
  <c r="F113" i="2"/>
  <c r="F9" i="2"/>
  <c r="F97" i="1"/>
  <c r="F83" i="1"/>
  <c r="F34" i="1"/>
  <c r="D173" i="1"/>
  <c r="C29" i="3" s="1"/>
  <c r="E29" i="3" s="1"/>
  <c r="F174" i="1"/>
  <c r="D155" i="1"/>
  <c r="C28" i="3" s="1"/>
  <c r="E28" i="3" s="1"/>
  <c r="D9" i="1"/>
  <c r="D82" i="1"/>
  <c r="C27" i="3" s="1"/>
  <c r="E82" i="1"/>
  <c r="D27" i="3" s="1"/>
  <c r="E9" i="1"/>
  <c r="F8" i="2" l="1"/>
  <c r="D13" i="6"/>
  <c r="E30" i="3"/>
  <c r="D56" i="3"/>
  <c r="E27" i="3"/>
  <c r="E42" i="3"/>
  <c r="F189" i="1"/>
  <c r="D41" i="3"/>
  <c r="E41" i="3" s="1"/>
  <c r="C26" i="3"/>
  <c r="C25" i="3" s="1"/>
  <c r="D8" i="1"/>
  <c r="D7" i="1" s="1"/>
  <c r="D26" i="3"/>
  <c r="E8" i="1"/>
  <c r="E7" i="1" s="1"/>
  <c r="F9" i="1"/>
  <c r="F155" i="1"/>
  <c r="F173" i="1"/>
  <c r="F82" i="1"/>
  <c r="E56" i="3" l="1"/>
  <c r="C39" i="3"/>
  <c r="C55" i="3"/>
  <c r="E26" i="3"/>
  <c r="D45" i="3"/>
  <c r="E45" i="3" s="1"/>
  <c r="D25" i="3"/>
  <c r="E25" i="3" s="1"/>
  <c r="F8" i="1"/>
  <c r="F7" i="1"/>
  <c r="C46" i="3" l="1"/>
  <c r="C53" i="3" s="1"/>
  <c r="D39" i="3"/>
  <c r="D55" i="3"/>
  <c r="E78" i="9"/>
  <c r="C9" i="8" s="1"/>
  <c r="D10" i="8"/>
  <c r="E155" i="9"/>
  <c r="C12" i="8" s="1"/>
  <c r="E12" i="8" s="1"/>
  <c r="D9" i="8"/>
  <c r="D16" i="8" l="1"/>
  <c r="E9" i="8"/>
  <c r="E10" i="8"/>
  <c r="D46" i="3"/>
  <c r="E39" i="3"/>
  <c r="C16" i="8"/>
  <c r="C13" i="6" s="1"/>
  <c r="E13" i="6" s="1"/>
  <c r="F14" i="8" l="1"/>
  <c r="F15" i="8"/>
  <c r="F9" i="8"/>
  <c r="E16" i="8"/>
  <c r="F6" i="8"/>
  <c r="F10" i="8"/>
  <c r="F13" i="8"/>
  <c r="F8" i="8"/>
  <c r="F12" i="8"/>
  <c r="F11" i="8"/>
  <c r="F7" i="8"/>
  <c r="E55" i="3"/>
  <c r="E46" i="3"/>
  <c r="D53" i="3"/>
  <c r="E53" i="3" s="1"/>
  <c r="F16" i="8" l="1"/>
  <c r="F11" i="6"/>
  <c r="F12" i="6"/>
  <c r="F13" i="6" l="1"/>
</calcChain>
</file>

<file path=xl/sharedStrings.xml><?xml version="1.0" encoding="utf-8"?>
<sst xmlns="http://schemas.openxmlformats.org/spreadsheetml/2006/main" count="1641" uniqueCount="721">
  <si>
    <t xml:space="preserve">EKON. KOD </t>
  </si>
  <si>
    <t>FOND</t>
  </si>
  <si>
    <t>OPIS</t>
  </si>
  <si>
    <t>01</t>
  </si>
  <si>
    <t>Porez na dobit od pojedinaca i poduzeća</t>
  </si>
  <si>
    <t>Porezi na plaću i radnu snagu (zaostale uplate poreza)</t>
  </si>
  <si>
    <t>Porez na imovinu</t>
  </si>
  <si>
    <t>Domaći porezi na dobra i usluge (zaostale obveze na temelju poreza na promet dobara i usluga)</t>
  </si>
  <si>
    <t>Porez  na dohodak</t>
  </si>
  <si>
    <t>Prihodi od neizravnih poreza</t>
  </si>
  <si>
    <t>Ostali porezi</t>
  </si>
  <si>
    <t>Naknade i pristojbe i prihodi od pružanja javnih usluga</t>
  </si>
  <si>
    <t>Novčane kazne (neporezne prirode)</t>
  </si>
  <si>
    <t xml:space="preserve">Primljeni kapitalni transferi od inozemnih vlada i međunarodnih organizacija </t>
  </si>
  <si>
    <t>KAPITALNI PRIMICI</t>
  </si>
  <si>
    <t>Kapitalni primici od prodaje stalnih sredstava</t>
  </si>
  <si>
    <t>03</t>
  </si>
  <si>
    <t>02</t>
  </si>
  <si>
    <t>05</t>
  </si>
  <si>
    <t>04</t>
  </si>
  <si>
    <t>Primljeni tekući trasferi od inozemnih vlada i međ. organizacija</t>
  </si>
  <si>
    <t xml:space="preserve">INDEKS % </t>
  </si>
  <si>
    <t>6=5/4</t>
  </si>
  <si>
    <t xml:space="preserve">    Bruto plaće i naknade plaća</t>
  </si>
  <si>
    <t xml:space="preserve">    Doprinosi poslodavca</t>
  </si>
  <si>
    <t xml:space="preserve">    Naknade troškova zaposlenih</t>
  </si>
  <si>
    <t xml:space="preserve">    Putni troškovi</t>
  </si>
  <si>
    <t xml:space="preserve">    Izdaci za energiju</t>
  </si>
  <si>
    <t xml:space="preserve">    Izdaci za komunikaciju i komunalne usluge</t>
  </si>
  <si>
    <t xml:space="preserve">    Nabava materijala i sitnog inventara</t>
  </si>
  <si>
    <t xml:space="preserve">    Izdaci za usluge prijevoza i goriva</t>
  </si>
  <si>
    <t xml:space="preserve">    Izdaci za tekuće održavanje</t>
  </si>
  <si>
    <t xml:space="preserve">    Izdaci osiguranja, bankovnih usluga i usluga platnog prometa</t>
  </si>
  <si>
    <t xml:space="preserve">    Ugovorene i druge posebne usluge</t>
  </si>
  <si>
    <t xml:space="preserve">    - Usluge reprezentacije Gradskog vijeća</t>
  </si>
  <si>
    <t xml:space="preserve">    - Usluge reprezentacije Gradonačelnika i službe JGOU</t>
  </si>
  <si>
    <t xml:space="preserve">    Tekući transferi drugim razinama vlasti i fondovima</t>
  </si>
  <si>
    <t xml:space="preserve">    Tekući transferi pojedincima</t>
  </si>
  <si>
    <t xml:space="preserve">    Subvencije javnim poduzećima</t>
  </si>
  <si>
    <t xml:space="preserve">    Drugi tekući rashodi</t>
  </si>
  <si>
    <t xml:space="preserve">    Kapitalni transferi drugim razinama vlasti i fondovima</t>
  </si>
  <si>
    <t xml:space="preserve">    Kapitalni transferi pojedincima</t>
  </si>
  <si>
    <t xml:space="preserve">    Kapitalni transferi neprofitnim organizacijama</t>
  </si>
  <si>
    <t xml:space="preserve">    Kapitalni transferi u inozemstvo</t>
  </si>
  <si>
    <t xml:space="preserve">    Izdaci za inozemne kamate</t>
  </si>
  <si>
    <t xml:space="preserve">    Nabava građevina</t>
  </si>
  <si>
    <t xml:space="preserve">    Nabava opreme</t>
  </si>
  <si>
    <t xml:space="preserve">    Nabava stalnih sredstava u obliku prava</t>
  </si>
  <si>
    <t xml:space="preserve">    Rekonstrukcija i investicijsko održavanje</t>
  </si>
  <si>
    <t xml:space="preserve">    Vanjske otplate</t>
  </si>
  <si>
    <t xml:space="preserve">    Nabava ostalih stalnih sredstava</t>
  </si>
  <si>
    <t>4=3/2</t>
  </si>
  <si>
    <t>1. Prihodi</t>
  </si>
  <si>
    <t>1.1. Prihodi od poreza</t>
  </si>
  <si>
    <t>1.2. Neporezni prihodi</t>
  </si>
  <si>
    <t>1.3. Tekući transferi (transferi i donacije)</t>
  </si>
  <si>
    <t>2. Rashodi</t>
  </si>
  <si>
    <t>10. Neto financiranje (8.-9.)</t>
  </si>
  <si>
    <t>9.1. Izdaci za otplate dugova</t>
  </si>
  <si>
    <t>01, 02</t>
  </si>
  <si>
    <t>01, 04</t>
  </si>
  <si>
    <t>01,04</t>
  </si>
  <si>
    <t>01, 02, 04</t>
  </si>
  <si>
    <t>02, 04</t>
  </si>
  <si>
    <t>Razdjel</t>
  </si>
  <si>
    <t>Glava</t>
  </si>
  <si>
    <t>Funkcija</t>
  </si>
  <si>
    <t>Fond</t>
  </si>
  <si>
    <t>Plaće i naknade troškova zaposlenih</t>
  </si>
  <si>
    <t>Doprinosi poslodavca i ostali doprinosi</t>
  </si>
  <si>
    <t>Izdaci za materijal, sitan inventar i usluge</t>
  </si>
  <si>
    <t>Tekući transferi i drugi tekući rashodi</t>
  </si>
  <si>
    <t>Broj zaposlenih</t>
  </si>
  <si>
    <t>Gradonačelnik</t>
  </si>
  <si>
    <t>Služba za upravljanje razvojem</t>
  </si>
  <si>
    <t>Služba za financije</t>
  </si>
  <si>
    <t>Služba za infrastrukturu i investicije</t>
  </si>
  <si>
    <t>Služba za gospodarstvo, komunalne djelatnosti i civilnu zaštitu</t>
  </si>
  <si>
    <t>Služba opće uprave, branitelja i društvenih djelatnosti</t>
  </si>
  <si>
    <t>Služba za informatizaciju</t>
  </si>
  <si>
    <t>Primljeni tekući transferi od ostalih razina vlasti</t>
  </si>
  <si>
    <t xml:space="preserve">    - Zajednička komunalna potrošnja</t>
  </si>
  <si>
    <t xml:space="preserve">    - Izdaci za prenamjenu zemljišta</t>
  </si>
  <si>
    <t xml:space="preserve">     - Izgradnja autobusnih stajališta</t>
  </si>
  <si>
    <t xml:space="preserve">    - Izgradnja prečistača pitke vode na Vodocrpilištu Kostrč - WATSAN</t>
  </si>
  <si>
    <t xml:space="preserve">    - Usluge održavanje groblja, odvoz organskog otpada i sl.</t>
  </si>
  <si>
    <t xml:space="preserve">    - Izdaci za žurne mjere zaštite i spašavanja</t>
  </si>
  <si>
    <t xml:space="preserve">    - Crveni križ</t>
  </si>
  <si>
    <t xml:space="preserve">    - Dragovoljna vatrogasna društva</t>
  </si>
  <si>
    <t xml:space="preserve">    - Mjesne zajednice</t>
  </si>
  <si>
    <t xml:space="preserve">    - iz oblasti sporta</t>
  </si>
  <si>
    <t xml:space="preserve">    - iz oblasti kulture</t>
  </si>
  <si>
    <t xml:space="preserve">    - ostalim udruženjima građana</t>
  </si>
  <si>
    <t xml:space="preserve">     - RTV Herceg - Bosne d.o.o.</t>
  </si>
  <si>
    <t xml:space="preserve">    - Centar za kulturu </t>
  </si>
  <si>
    <t xml:space="preserve">    - Izgradnja objekta BEER fest</t>
  </si>
  <si>
    <t xml:space="preserve">    - Ostale građevine</t>
  </si>
  <si>
    <t>GRADSKO VIJEĆE</t>
  </si>
  <si>
    <t>Ekon.kod</t>
  </si>
  <si>
    <t>Opis</t>
  </si>
  <si>
    <t xml:space="preserve">     - JP Radiopostaja Orašje d.o.o.</t>
  </si>
  <si>
    <t xml:space="preserve">    - Ostalo nespomenuto</t>
  </si>
  <si>
    <t xml:space="preserve">    - Izgradnja sakralnih objekata </t>
  </si>
  <si>
    <t xml:space="preserve">    - udrugama proisteklim iz Domovinskog rata</t>
  </si>
  <si>
    <t>II TEKUĆI RASHODI</t>
  </si>
  <si>
    <t xml:space="preserve">Plaće i naknade troškova zaposlenih </t>
  </si>
  <si>
    <t xml:space="preserve">    - Nabava zemljišta </t>
  </si>
  <si>
    <t xml:space="preserve">    - Izdaci za javnu rasvjetu (Izdaci za električnu energiju)</t>
  </si>
  <si>
    <t>Kapitalni transferi</t>
  </si>
  <si>
    <t xml:space="preserve">I TEKUĆA PRIČUVA </t>
  </si>
  <si>
    <t>Ostali tekući transferi neprofitnim organizacijama</t>
  </si>
  <si>
    <t xml:space="preserve">    - Izgradnja zgrade na carinskom terminalu</t>
  </si>
  <si>
    <t>01,02</t>
  </si>
  <si>
    <t>UKUPNO RASHODI</t>
  </si>
  <si>
    <t>2.1. Pričuva proračuna</t>
  </si>
  <si>
    <t>UKUPNO PRIHODI I PRIMICI</t>
  </si>
  <si>
    <t>A) PRIHODI</t>
  </si>
  <si>
    <t>B) KAPITALNE TRANSAKCIJE</t>
  </si>
  <si>
    <t>C) NERASPOREĐENI VIŠAK PRIHODA I RASHODA (SUFICIT IZ RANIJIH GODINA)</t>
  </si>
  <si>
    <t>Prihodi od pod. aktivnosti i imovine i prihodi od pozitivnih tečajnih razlika</t>
  </si>
  <si>
    <t>Neraspoređeni višak prihoda i rashoda</t>
  </si>
  <si>
    <t>RAČUN PRIHODA I RASHODA</t>
  </si>
  <si>
    <t>RAČUN KAPITALNIH PRIMITAKA I IZDATAKA</t>
  </si>
  <si>
    <t>A</t>
  </si>
  <si>
    <t>B</t>
  </si>
  <si>
    <t>C</t>
  </si>
  <si>
    <t>RAČUN FINANCIRANJA</t>
  </si>
  <si>
    <t>2.2. Tekući rashodi</t>
  </si>
  <si>
    <t>2.2.1. Plaće i naknade troškova zaposlenih</t>
  </si>
  <si>
    <t>2.2.2. Doprinosi poslodavca i ostali doprinosi</t>
  </si>
  <si>
    <t>2.2.3. Izdaci za materijal, sitan inventar i usluge</t>
  </si>
  <si>
    <t>2.2.4. Tekući transferi i drugi tekući rashodi</t>
  </si>
  <si>
    <t xml:space="preserve">2.2.5. Kapitalni transferi </t>
  </si>
  <si>
    <t>2.2.6. Izdaci za kamate</t>
  </si>
  <si>
    <t>1.4. Kapitalni transferi</t>
  </si>
  <si>
    <t>3. Tekuća bilanca (1-2)</t>
  </si>
  <si>
    <t xml:space="preserve">    Izdaci za komunalne usluge</t>
  </si>
  <si>
    <t xml:space="preserve">    Tekući transferi neprofitnim organizacijama</t>
  </si>
  <si>
    <t xml:space="preserve">    - Izgradnja gradske vijećnice</t>
  </si>
  <si>
    <t xml:space="preserve">    - Izdaci za obilježavanje Dana Grada</t>
  </si>
  <si>
    <t>03, 04</t>
  </si>
  <si>
    <t>6. Neto nabavka nefinancijske imovine (4.-5.)</t>
  </si>
  <si>
    <t>4. Kapitalni primici od prodaje nefinancijske imovine</t>
  </si>
  <si>
    <t>5. Kapitalni izdaci za nabavu nefinancijske imovine</t>
  </si>
  <si>
    <t>4.1. Kapitalni primici od prodaje stalnih sredstava</t>
  </si>
  <si>
    <t>5.1. Kapitalni izdaci za nabavu stalnih sredstava</t>
  </si>
  <si>
    <t>7. Ukupan deficit/suficit ( 3.-6.)</t>
  </si>
  <si>
    <t>8. Primici od financijske imovine i zaduživanja</t>
  </si>
  <si>
    <t>9. Izdaci  za financijsku imovinu i otplatu dugova</t>
  </si>
  <si>
    <t>8.1. Primici od financijske imovine i zaduživanja</t>
  </si>
  <si>
    <t>11. Ukupan financijski rezultat (7.+10)</t>
  </si>
  <si>
    <t>12. Sredstva iz točke 11. pokrit će se suficitom iz ranijih godina</t>
  </si>
  <si>
    <t>UKUPNI PRIHODI, PRIMICI I AKUMULIRANI SUFICIT</t>
  </si>
  <si>
    <t>UKUPNI RASHODI I IZDACI</t>
  </si>
  <si>
    <t>Jedinstveni broj proračunskog korisnika</t>
  </si>
  <si>
    <t>01, 03</t>
  </si>
  <si>
    <t>NAZIV ORGANIZACIJE</t>
  </si>
  <si>
    <t>JEDINSTVENI GRADSKI ORGAN UPRAVE</t>
  </si>
  <si>
    <t>UKUPNO:</t>
  </si>
  <si>
    <t>PREGLED RASHODA PO POTROŠAČKIM JEDINICAMA</t>
  </si>
  <si>
    <t>Ured Gradonačelnika</t>
  </si>
  <si>
    <t>URED GRADONAČELNIKA</t>
  </si>
  <si>
    <t>2</t>
  </si>
  <si>
    <t>GRADONAČELNIK</t>
  </si>
  <si>
    <t>02220001</t>
  </si>
  <si>
    <t>2200</t>
  </si>
  <si>
    <t>Jed. broj proračunskog korisnika</t>
  </si>
  <si>
    <t>02220002</t>
  </si>
  <si>
    <t>SLUŽBA ZA UPRAVLJANJE RAZVOJEM</t>
  </si>
  <si>
    <t>02220003</t>
  </si>
  <si>
    <t>SLUŽBA ZA FINANCIJE</t>
  </si>
  <si>
    <t>02220004</t>
  </si>
  <si>
    <t>SLUŽBA ZA INFRASTRUKTURU I INVESTICIJE</t>
  </si>
  <si>
    <t>02220005</t>
  </si>
  <si>
    <t>SLUŽBA ZA GOSPODARSTVO, KOMUNALNE DJELATNOSTI I CIVILNU ZAŠTITU</t>
  </si>
  <si>
    <t>06</t>
  </si>
  <si>
    <t>02220006</t>
  </si>
  <si>
    <t>07</t>
  </si>
  <si>
    <t>02220007</t>
  </si>
  <si>
    <t>10</t>
  </si>
  <si>
    <t>SLUŽBA OPĆE UPRAVE, BRANITELJA I DRUŠTVENIH DJELATNOSTI</t>
  </si>
  <si>
    <t>08</t>
  </si>
  <si>
    <t>02220008</t>
  </si>
  <si>
    <t>SLUŽBA ZA INFORMATIZACIJU</t>
  </si>
  <si>
    <t>09</t>
  </si>
  <si>
    <t>02220009</t>
  </si>
  <si>
    <t>UKUPNO JEDINSTVENI GRADSKI ORGAN UPRAVE:</t>
  </si>
  <si>
    <t>Pričuva gradonačelnika</t>
  </si>
  <si>
    <t>Kapitalni izdaci - Izdaci za nabavu stalnih sredstava</t>
  </si>
  <si>
    <t xml:space="preserve">    Izdaci osiguranja, bankarskih usluga i platnog prometa</t>
  </si>
  <si>
    <t>Izdaci za kamate</t>
  </si>
  <si>
    <t>Izdaci za otplate dugova</t>
  </si>
  <si>
    <t xml:space="preserve">    Nabava zemljišta, šuma i višegodišnjih nasada</t>
  </si>
  <si>
    <t xml:space="preserve">    Nabava zemljišta</t>
  </si>
  <si>
    <t xml:space="preserve"> 01</t>
  </si>
  <si>
    <t>01,02,03,04</t>
  </si>
  <si>
    <t>R.B.</t>
  </si>
  <si>
    <t>NAZIV PROJEKTA</t>
  </si>
  <si>
    <t>VLASTITA SREDSTVA</t>
  </si>
  <si>
    <t>KAPITALNI TRANSFERI</t>
  </si>
  <si>
    <t>UKUPNO</t>
  </si>
  <si>
    <t>1.</t>
  </si>
  <si>
    <t>RB</t>
  </si>
  <si>
    <t>Izvršni i zakonodavni organi, financijski i fiskalni poslovi, vanjski poslovi</t>
  </si>
  <si>
    <t>Poljoprivreda, šumarstvo, lov i ribolov</t>
  </si>
  <si>
    <t>Gorivo i energija</t>
  </si>
  <si>
    <t>Promet</t>
  </si>
  <si>
    <t>Komunikacije</t>
  </si>
  <si>
    <t>Ekonomski poslovi n. k.</t>
  </si>
  <si>
    <t>Upravljanje otpadom</t>
  </si>
  <si>
    <t>Upravljanje otpadnim vodama</t>
  </si>
  <si>
    <t>Razvoj zajednice</t>
  </si>
  <si>
    <t>Vodoopskrba</t>
  </si>
  <si>
    <t>Usluge sporta i rekreacije</t>
  </si>
  <si>
    <t>Usluge kulture</t>
  </si>
  <si>
    <t>Usluge emitiranja i izdavaštva</t>
  </si>
  <si>
    <t>Predškolsko i osnovno obrazovanje</t>
  </si>
  <si>
    <t>Obitelj i djeca</t>
  </si>
  <si>
    <t>Socijalna zaštita n. k.</t>
  </si>
  <si>
    <t>Nabava zemljišta</t>
  </si>
  <si>
    <t>2.</t>
  </si>
  <si>
    <t>Izdaci za prenamjenu zemljišta</t>
  </si>
  <si>
    <t>3.</t>
  </si>
  <si>
    <t>4.</t>
  </si>
  <si>
    <t>Izgradnja objekta BEER fest</t>
  </si>
  <si>
    <t>5.</t>
  </si>
  <si>
    <t>Izgradnja sakralnih objekata</t>
  </si>
  <si>
    <t>6.</t>
  </si>
  <si>
    <t>Izgradnja zgrade na carinskom terminalu</t>
  </si>
  <si>
    <t>7.</t>
  </si>
  <si>
    <t>Izgradnja gradske vjećnice</t>
  </si>
  <si>
    <t>8.</t>
  </si>
  <si>
    <t>Ostale građevine</t>
  </si>
  <si>
    <t>9.</t>
  </si>
  <si>
    <t>Izgradnja autobusnih stajališta</t>
  </si>
  <si>
    <t>10.</t>
  </si>
  <si>
    <t>11.</t>
  </si>
  <si>
    <t>Vanjska rasvjeta, pločnici i ograde</t>
  </si>
  <si>
    <t>12.</t>
  </si>
  <si>
    <t>Ceste i mostovi</t>
  </si>
  <si>
    <t>13.</t>
  </si>
  <si>
    <t>Vodeni putevi, zračne i morske luke (Sportska luka na rijeci Savi)</t>
  </si>
  <si>
    <t>14.</t>
  </si>
  <si>
    <t>Izgradnja prečistača vode na Vodocrpilištu Kostrč</t>
  </si>
  <si>
    <t>15.</t>
  </si>
  <si>
    <t>Proširenje sekundarne vodovodne mreže po naseljenim mjestima, vodovodna mreža u PZ Jug II, kanalizacija u PZ Dusine i ostalo</t>
  </si>
  <si>
    <t>16.</t>
  </si>
  <si>
    <t>17.</t>
  </si>
  <si>
    <t>18.</t>
  </si>
  <si>
    <t>19.</t>
  </si>
  <si>
    <t>Rekonstrukcija na zemljištu, vanjska osvjetljenja, pločnici i ograde</t>
  </si>
  <si>
    <t>Rekonstrukcija cesta i mostova</t>
  </si>
  <si>
    <t>Rekonstrukcija Centra za kulturu</t>
  </si>
  <si>
    <t>Rekonstrukcija zgrada po mjesnim zajednicama</t>
  </si>
  <si>
    <t>INDEKS % 4/3</t>
  </si>
  <si>
    <t>FUNK.KOD</t>
  </si>
  <si>
    <t>011</t>
  </si>
  <si>
    <t>032</t>
  </si>
  <si>
    <t>042</t>
  </si>
  <si>
    <t>043</t>
  </si>
  <si>
    <t>045</t>
  </si>
  <si>
    <t>046</t>
  </si>
  <si>
    <t>049</t>
  </si>
  <si>
    <t>051</t>
  </si>
  <si>
    <t>052</t>
  </si>
  <si>
    <t>062</t>
  </si>
  <si>
    <t>063</t>
  </si>
  <si>
    <t>064</t>
  </si>
  <si>
    <t>071</t>
  </si>
  <si>
    <t>081</t>
  </si>
  <si>
    <t>082</t>
  </si>
  <si>
    <t>083</t>
  </si>
  <si>
    <t>084</t>
  </si>
  <si>
    <t>091</t>
  </si>
  <si>
    <t>100</t>
  </si>
  <si>
    <t>Medicinski proizvodi, uređaji i oprema</t>
  </si>
  <si>
    <t>Religijske i druge zajedničke usluge</t>
  </si>
  <si>
    <t>Federacija Bosne i Hercegovine</t>
  </si>
  <si>
    <t>Županija Posavska</t>
  </si>
  <si>
    <t>Grad Orašje</t>
  </si>
  <si>
    <t>Gradsko vijeće</t>
  </si>
  <si>
    <t xml:space="preserve">Orašje, </t>
  </si>
  <si>
    <t>Članak 1.</t>
  </si>
  <si>
    <t>I OPĆI DIO</t>
  </si>
  <si>
    <t>Članak 2.</t>
  </si>
  <si>
    <t>II POSEBAN DIO</t>
  </si>
  <si>
    <t>Članak 3.</t>
  </si>
  <si>
    <t xml:space="preserve">Tablica 2: Prikaz prihoda i primitaka </t>
  </si>
  <si>
    <t>Članak 4.</t>
  </si>
  <si>
    <t>Opći dio proračuna čini Račun prihoda i rashoda, Račun kapitalnih primitaka i izdataka i Račun finansiranja na nivou ukupnog proračuna kako slijedi:</t>
  </si>
  <si>
    <t>Posebni dio proračuna sastoji se od plana rashoda i izdataka proračunskih korisnika i potrošačkih jedinica, iskazanih po ekonomskoj, funkcionalnoj i klasifikaciji prema izvorima financiranja (fondovskoj klasifikaciji).</t>
  </si>
  <si>
    <t>Tablica 3: Prikaz rashoda i izdataka</t>
  </si>
  <si>
    <t>PREGLED RASHODA I IZDATAKA PO ORGANIZACIJSKOJ KLASIFIKACIJI</t>
  </si>
  <si>
    <t>INDEKS %         4/3</t>
  </si>
  <si>
    <t>UDIO U STRUKTRURI UKUPNIH RASHODA I IZDATAKA %</t>
  </si>
  <si>
    <t>UDIO U STRUKTURI UKUPNIH RASHODA I IZDATAKA %</t>
  </si>
  <si>
    <t>III PREGLED KAPITALNIH ULAGANJA</t>
  </si>
  <si>
    <t>Članak 6.</t>
  </si>
  <si>
    <t>Tablica 1: Prikaz prihoda i rashoda na razini ukupnog proračuna</t>
  </si>
  <si>
    <t>Račun prihoda i primitaka sastoji se od poreza, taksi, naknada, kazni, ostalih javnih prihoda, transfera, donacija, primitaka od prodaje nefinancijske imovine, primitaka od financijske imovine i primitaka od zaduživanja, kako slijedi:</t>
  </si>
  <si>
    <t>Račun rashoda i izdataka sastoji se od plaća i naknada troškova zaposlenih, doprinosa poslodavca i drugih doprinosa, izdataka za materijal, sitni inventar i usluge, tekućih transfera i drugih tekućih rashoda, kapitalnih transfera, izdataka za kamate, izdataka za nabavu nefinancijske imovine, izdataka po osnovu rekonstrukcije i održavanja nefinancijske imovine i izdataka za otplate dugova, kako slijedi:</t>
  </si>
  <si>
    <t>Članak. 5</t>
  </si>
  <si>
    <t>Račun financiranja sastoji se od primitaka od financijske imovine i zaduživanja i izdataka za financijsku imovinu i otplatu dugova, kako slijedi:</t>
  </si>
  <si>
    <t>Tablica 4: Račun financiranja</t>
  </si>
  <si>
    <t>Izdaci za financijsku imovinu i otplatu dugova</t>
  </si>
  <si>
    <t>NETO FINANCIRANJE:</t>
  </si>
  <si>
    <t>Fond općih prihoda</t>
  </si>
  <si>
    <t>Fond namjenskih prihoda</t>
  </si>
  <si>
    <t>Fond domaćih transfera</t>
  </si>
  <si>
    <t>Fond inozemnih transfera</t>
  </si>
  <si>
    <t>Tablica 5: Prikaz rashoda i izdataka na razini ukupnog proračuna po organizacijskoj klasifikaciji</t>
  </si>
  <si>
    <t>Ukupni rashodi (zbroj funkcija) (1+4+6+9+17+21+26+29+34+37)</t>
  </si>
  <si>
    <t>Usluge protupožarne zaštite</t>
  </si>
  <si>
    <t>Ulična rasvjeta</t>
  </si>
  <si>
    <t>Pregled kapitalnih ulaganja sastoji se od prikaza projekata koji se financiraju iz proračuna u proračunskoj godini ili kroz više godina, kako slijedi:</t>
  </si>
  <si>
    <t>IV PRORAČUNSKA DOKUMENTACIJA</t>
  </si>
  <si>
    <t>Tablica 6: Prikaz Plana rashoda i izdataka po proračunskim korisnicima</t>
  </si>
  <si>
    <t>Članak 7.</t>
  </si>
  <si>
    <t>Članak 8.</t>
  </si>
  <si>
    <t>OZNAKA FONDA</t>
  </si>
  <si>
    <t>NAZIV FONDA</t>
  </si>
  <si>
    <t>INDEKS %</t>
  </si>
  <si>
    <t>Članak 9.</t>
  </si>
  <si>
    <t>V ZAVRŠNE ODREDBE</t>
  </si>
  <si>
    <t>Predsjednik GV</t>
  </si>
  <si>
    <t>Stanko Vincetić</t>
  </si>
  <si>
    <t>00</t>
  </si>
  <si>
    <t>02220000</t>
  </si>
  <si>
    <t>Porez na dobit od gospodarskih i profesionalnih djelatnosti (zaostale uplate poreza)</t>
  </si>
  <si>
    <t>Porez na dobit od poljoprivredne djelatnosti (zaostale uplate poreza)</t>
  </si>
  <si>
    <t>Porez na dobit autorskih prava, patenata i tehn.unapređenja (zaostale uplate poreza)</t>
  </si>
  <si>
    <t>Porez na prihod od imovine i imovinskih prava (zaostale uplate poreza)</t>
  </si>
  <si>
    <t>Porezi na prodaju dobara i usluga, ukupni promet ili dodanu vrijednost (zaostale uplate poreza)</t>
  </si>
  <si>
    <t>Porezi na promet proizvoda po tarifnim brojevima (zaostale uplate poreza)</t>
  </si>
  <si>
    <t>Porez na promet osnovnih proizvoda poljoprivrede, ribarstva  i proizvoda koji služe za ljudsku prehranu</t>
  </si>
  <si>
    <t>Prihodi od poreza na dohodak fizičkih osoba od nesamostalnih djelatnosti</t>
  </si>
  <si>
    <t>Prihodi od poreza na dohodak fizičkih osoba od samostalnih djelatnosti</t>
  </si>
  <si>
    <t>Prihodi od poreza na dohodak fizičkih osoba na dobitke od nagradnih igara i igara za sreću</t>
  </si>
  <si>
    <t>Prihodi od neizravnih poreza koji pripadaju jedinicama lokalne samouprave</t>
  </si>
  <si>
    <t>Poseban porez na plaću za zaštitu od prirodnih i drugih nesreća (zaostale obaveze)</t>
  </si>
  <si>
    <t>Poseban porez za zaštitu od prirodnih i drugih nesreća po osnovu ugovora o djelu i povremenih i privremenih poslova(zaostale uplate)</t>
  </si>
  <si>
    <t>Prihodi od iznajmljivanja poslovnih prostora i ostale materijalne imovine</t>
  </si>
  <si>
    <t>Naknade za zakup javnih površina od kafea, restorana, kioska i tržnica</t>
  </si>
  <si>
    <t>Posebna naknada od prirodnih i drugih nesreća gdje je osnovica zbirni iznos neto plaće za isplatu</t>
  </si>
  <si>
    <t>Posebna naknada od prirodnih i drugih nesreća gdje je osnovica zbirni iznos neto primanja po osnovi druge samostalne djelatnosti i povremenog samostalnog rada</t>
  </si>
  <si>
    <t>Naknada za vatrogasne jedinice iz premije osiguranja imovine od požara i prirodnih sila</t>
  </si>
  <si>
    <t>Naknada iz funkcionalne premije osiguranja od autoodgovornosti za vatrogasne jedinice</t>
  </si>
  <si>
    <t>Prihodi od pružanja javnih usluga (Prihodi od vlastitih djelatnosti korisnika proračuna i vlastiti prihodi)</t>
  </si>
  <si>
    <t>Novčane kazne za prekršaje koje su registrirane u registru novčanih kazni i troškovi prekršajnog postupka</t>
  </si>
  <si>
    <t>Izdaci po osnovi drugih samostalnih djelatnosti i povremenog samostalnog rada</t>
  </si>
  <si>
    <t>Ostali izdaci za druge samostalne djelatnosti  i povremenog samostalnog rada</t>
  </si>
  <si>
    <t>Izdaci za poreze i doprinose na dohodak od drugih samostalnih djelatnosti i povremenog samostalnog rada</t>
  </si>
  <si>
    <t>Beneficije za socijalnu zaštitu (Socijalne pomoći i pomoći u liječenju pojedinaca)</t>
  </si>
  <si>
    <t>01, 02, 03</t>
  </si>
  <si>
    <t>01, 02, 03, 04</t>
  </si>
  <si>
    <t>Jed. broj potrošačke jedinice</t>
  </si>
  <si>
    <t>Fond prihoda po posebnim propisima</t>
  </si>
  <si>
    <t>011, 046</t>
  </si>
  <si>
    <t>011, 082, 091</t>
  </si>
  <si>
    <t xml:space="preserve"> 082,091, 109</t>
  </si>
  <si>
    <t>041, 083</t>
  </si>
  <si>
    <t>109</t>
  </si>
  <si>
    <t>046,051, 052, 063</t>
  </si>
  <si>
    <t>046, 064</t>
  </si>
  <si>
    <t>046,051,052,062</t>
  </si>
  <si>
    <t>082, 091,109</t>
  </si>
  <si>
    <t>104, 109</t>
  </si>
  <si>
    <t xml:space="preserve">    Kapitalni transferi javnim poduzećima</t>
  </si>
  <si>
    <t>Ostali izdaci za druge samostalne djelatnosti i povremenog samostalnog rada</t>
  </si>
  <si>
    <t>Izdaci za rad Gradskog izbornog povjerenstva i naknada za članove Biračkih odbora</t>
  </si>
  <si>
    <t xml:space="preserve">    Kapitalni transfer javnim poduzećima</t>
  </si>
  <si>
    <t>03, 04, 05</t>
  </si>
  <si>
    <t>046,064, 082</t>
  </si>
  <si>
    <t>Prihodi od poreza na dohodak od drugih samostalnih djelatnosti iz članka 12. stavak (4) Zakona o porezu na dohodak</t>
  </si>
  <si>
    <t>Strojevi, uređaji, alati i instalacije</t>
  </si>
  <si>
    <t xml:space="preserve">    - Prečistač pitke vode (pjeskarenje)</t>
  </si>
  <si>
    <t xml:space="preserve">    - Zgrada Dječijeg vrtića "Pčelica"</t>
  </si>
  <si>
    <t>Prihodi od neizravnih poreza na ime financiranja autocesta u FBiH (redovno)</t>
  </si>
  <si>
    <t>Prihodi od neizravnih poreza na ime financiranja autocesta u FBiH (razgraničeno)</t>
  </si>
  <si>
    <t>Uredska oprema</t>
  </si>
  <si>
    <t>20.</t>
  </si>
  <si>
    <t>Stojevi, uređaji, alati i instalacije</t>
  </si>
  <si>
    <t>21.</t>
  </si>
  <si>
    <t>Nabava biljaka</t>
  </si>
  <si>
    <t>22.</t>
  </si>
  <si>
    <t>23.</t>
  </si>
  <si>
    <t>Izrada prostorno-planske dokumentacije, elaborata i ostalog za potrebe Grada Orašja</t>
  </si>
  <si>
    <t>24.</t>
  </si>
  <si>
    <t>25.</t>
  </si>
  <si>
    <t>26.</t>
  </si>
  <si>
    <t>27.</t>
  </si>
  <si>
    <t>28.</t>
  </si>
  <si>
    <t>Investicijsko održavanje zemljišta, vanjsko osvjetljenje i pločnici</t>
  </si>
  <si>
    <t>29.</t>
  </si>
  <si>
    <t>Investicijsko održavanje zgrada</t>
  </si>
  <si>
    <t>30.</t>
  </si>
  <si>
    <t>Investicijsko održavanje stanova</t>
  </si>
  <si>
    <t>Rekonstrukcija na prečistaču pitke vode (pjeskarenje)</t>
  </si>
  <si>
    <t>Rekonstrukcija zgrade Dječijeg vrtića "Pčelica"</t>
  </si>
  <si>
    <t xml:space="preserve">   - motorna vozila </t>
  </si>
  <si>
    <t>- Izrada prostorno- planske dokumentacije, elaborata i ostalog za potrebe Grada Orašja</t>
  </si>
  <si>
    <t>Ekon. Kod</t>
  </si>
  <si>
    <t>ORG. KOD</t>
  </si>
  <si>
    <t>EKON. KOD</t>
  </si>
  <si>
    <t>-</t>
  </si>
  <si>
    <t>- Proširenje sekundarne vodovodne mreže po naseljenim  vodovodna mreža u PZ JUG II, kanalizacija u PZ Dusine, hidrant do reciklažnog dvorišta i ostalo</t>
  </si>
  <si>
    <t>02, 04,05</t>
  </si>
  <si>
    <t>03,04,05</t>
  </si>
  <si>
    <t xml:space="preserve">    - Izgradnja reciklažnog dvorišta za sortiranje komunalnog otpada/Centra za upravljanje otpadom</t>
  </si>
  <si>
    <t>Porezi na dobit građana (zaostale uplate poreza)</t>
  </si>
  <si>
    <t>Porez na ukupan prihod fizičkih osoba (zaostale uplate poreza)</t>
  </si>
  <si>
    <t>Porezi na dobit pojedinaca (zaostale uplate poreza)</t>
  </si>
  <si>
    <t>Porezi na plaće (zaostale uplate poreza)</t>
  </si>
  <si>
    <t>Porezi na plaću i druga osobna primanja (zaostale uplate poreza)</t>
  </si>
  <si>
    <t>Porez na dodatna primanja (zaostale uplate poreza)</t>
  </si>
  <si>
    <t>Stalni porezi na imovinu</t>
  </si>
  <si>
    <t>Porez na imovinu od fizičkih osoba</t>
  </si>
  <si>
    <t>Porez na imovinu od pravnih osoba</t>
  </si>
  <si>
    <t>Porez na imovinu za motorna vozila</t>
  </si>
  <si>
    <t>Porez na naslijeđe i darove</t>
  </si>
  <si>
    <t>Porez na nasljeđe i darove</t>
  </si>
  <si>
    <t>Porez na financijske i kapitalne transakcije</t>
  </si>
  <si>
    <t>Porez na promet nepokretnosti fizičkih osoba</t>
  </si>
  <si>
    <t>Porez na promet nepokretnosti pravnih osoba</t>
  </si>
  <si>
    <t>Porez na promet proizvoda (opća stopa od 20%)</t>
  </si>
  <si>
    <t>Kaznena kamata</t>
  </si>
  <si>
    <t>Porez na promet usluga (zaostale uplate)</t>
  </si>
  <si>
    <t>Porez na promet usluga, osim usluga u građevinarstvu</t>
  </si>
  <si>
    <t>Porez na promet posebnih usluga</t>
  </si>
  <si>
    <t>Porez na promet od igara na sreću</t>
  </si>
  <si>
    <t>Ostali porezi na promet proizvoda i usluga (zaostale obveze)</t>
  </si>
  <si>
    <t>Porez na dohodak</t>
  </si>
  <si>
    <t>Prihodi od poreza na dohodak fizičkih osoba od imovine i imov.prava</t>
  </si>
  <si>
    <t>Prihodi od poreza na dohodak fizičkih osoba od ulaganja kapitala</t>
  </si>
  <si>
    <t>Prihodi od poreza na dohodak po konačnom obračunu</t>
  </si>
  <si>
    <t>Prihodi od neizravnih poreza koji pripadaju Federaciji</t>
  </si>
  <si>
    <t>Prihodi od neizravnih poreza na ime financiranja autocesta u FBiH</t>
  </si>
  <si>
    <t>Prihodi od neizravnih poreza koji pripadaju Direkciji cesta</t>
  </si>
  <si>
    <t>Prihodi od neizravnih poreza koji pripadaju Direkciji cesta (redovno)</t>
  </si>
  <si>
    <t>Prihodi od neizravnih poreza koji pripadaju Direkciji cesta (razgraničeno)</t>
  </si>
  <si>
    <t xml:space="preserve">Ostali porezi </t>
  </si>
  <si>
    <t>Porez na potrošnju u ugostiteljstvu od fizičkih osoba</t>
  </si>
  <si>
    <t>Prihodi od nefinancijskih javnih poduzeća i financijskih javnih institucija</t>
  </si>
  <si>
    <t>Prihodi od iznajmljivanja</t>
  </si>
  <si>
    <t>Prihodi od iznajmljivanja zemljišta</t>
  </si>
  <si>
    <t>Prihodi od iznajmljivanja ostale materijalne imovine - Terminal</t>
  </si>
  <si>
    <t>Ostali prihodi od imovine</t>
  </si>
  <si>
    <t>Ostali prihodi od financijske i nematerijalne imovine</t>
  </si>
  <si>
    <t>Prihodi od kamata na depozite u banci</t>
  </si>
  <si>
    <t>Prihodi od zakupa</t>
  </si>
  <si>
    <t>Ostali prihodi od zakupa</t>
  </si>
  <si>
    <t>Prihodi od pozitivnih tečajnih razlika</t>
  </si>
  <si>
    <t>Administrativne pristojbe</t>
  </si>
  <si>
    <t>Gradske administrativne pristojbe</t>
  </si>
  <si>
    <t>Pristojbe za ovjeravanje dokumenata</t>
  </si>
  <si>
    <t>Pristojbe za vjenčanja i druge civilne registracije</t>
  </si>
  <si>
    <t>Komunalne naknade i pristojbe</t>
  </si>
  <si>
    <t>Gradske komunalne naknade i pristojbe</t>
  </si>
  <si>
    <t xml:space="preserve">Gradske komunalne naknade </t>
  </si>
  <si>
    <t>Gradska komunalna naknada na istaknutu tvrtku</t>
  </si>
  <si>
    <t>Ostale proračunske naknade i pristojbe</t>
  </si>
  <si>
    <t>Gradske naknade za zemljište i izgradnju</t>
  </si>
  <si>
    <t>Naknada za uređenje građevinskog zemljišta</t>
  </si>
  <si>
    <t>Naknada za korištenje građevinskog zemljišta</t>
  </si>
  <si>
    <t>Naknada po osnovu  tehničkog pregleda građevina</t>
  </si>
  <si>
    <t>Naknade za zauzimanje javnih površina</t>
  </si>
  <si>
    <t>Naknada za zauzimanje javnih površina</t>
  </si>
  <si>
    <t>Naknade i kazne za parkiranje</t>
  </si>
  <si>
    <t>Naknade za skladištenje građevinskog materijala</t>
  </si>
  <si>
    <t>Naknade za reklame postavljene na javnim površinama</t>
  </si>
  <si>
    <t>Naknade i pristojbe po Federalnim zakonima i drugim propisima</t>
  </si>
  <si>
    <t>Naknade za korištenje podataka premjera i katastra</t>
  </si>
  <si>
    <t>Naknade za vršenje usluge iz oblasti premjera i katastra</t>
  </si>
  <si>
    <t>Cestovne naknade</t>
  </si>
  <si>
    <t>Naknada za uporabu cesta ze vozila pravnih osoba</t>
  </si>
  <si>
    <t>Naknada za uporabu cesta ze vozila pravnih osoba (redovno)</t>
  </si>
  <si>
    <t>Naknada za uporabu cesta za vozila građana (razgraničeno)</t>
  </si>
  <si>
    <t>Naknada za uporabu cesta za vozila građana</t>
  </si>
  <si>
    <t>Naknada za uporabu cesta ze vozila pravnih osoba (razgraničeno)</t>
  </si>
  <si>
    <t>Naknada za uporabu cesta za vozila građana (redovno)</t>
  </si>
  <si>
    <t>Posebne naknade za zaštitu od prirodnih i drugih nepogoda</t>
  </si>
  <si>
    <t>Prihodi od pružanja usluga građanima</t>
  </si>
  <si>
    <t>Prihodi od pružanja usluga pravnim osobama</t>
  </si>
  <si>
    <t>Prihodi od pružanja usluga drugima</t>
  </si>
  <si>
    <t>Neplanirane uplate - prihodi</t>
  </si>
  <si>
    <t>Povrati iz ranijih godina</t>
  </si>
  <si>
    <t>Ostali povrati</t>
  </si>
  <si>
    <t>Uplate za prekoračenje troškova</t>
  </si>
  <si>
    <t>Uplate za prekoračenje troškova PTT usluga</t>
  </si>
  <si>
    <t>Uplaćene refundacije iz ranijih godina</t>
  </si>
  <si>
    <t>Uplaćene refundacije bolovanja iz ranijih godina</t>
  </si>
  <si>
    <t>Ostale neplanirane uplate</t>
  </si>
  <si>
    <t>Prihodi od prekršajnog garantnog otpusta (Prihodi od garancije)</t>
  </si>
  <si>
    <t xml:space="preserve">Novčane kazne </t>
  </si>
  <si>
    <t>Novčane kazne po gradskim propisima</t>
  </si>
  <si>
    <t>Primljeni tekući transferi od međunarodnih organizacija</t>
  </si>
  <si>
    <t>Primljeni tekući transferi od ostalih razina vlasti i fondova</t>
  </si>
  <si>
    <t>Primljeni tekući transferi od Federacije</t>
  </si>
  <si>
    <t>Primljeni tekući transferi od Županije</t>
  </si>
  <si>
    <t>Primljeni namjenski od drugih razina vlasti</t>
  </si>
  <si>
    <t>Primljeni namjenski transferi za obrazovanje</t>
  </si>
  <si>
    <t>Primljeni kapitalni transferi od inozemnih vlada</t>
  </si>
  <si>
    <t>Primljeni kapitalni transferi od međunarodnih organizacija</t>
  </si>
  <si>
    <t>Kapitalni transferi od ostalih razina vlasti</t>
  </si>
  <si>
    <t>Kapitalni transferi od ostalih razina vlasti i fondova</t>
  </si>
  <si>
    <t xml:space="preserve">Kapitalni transferi od ostalih razina vlasti </t>
  </si>
  <si>
    <t>Primljeni kapitalni transferi od Federacije</t>
  </si>
  <si>
    <t>Primljeni kapitalni transferi od Županije</t>
  </si>
  <si>
    <t>Kapitalni transferi od nevladinih izvora</t>
  </si>
  <si>
    <t>Kapitalni transferi od pojedinaca</t>
  </si>
  <si>
    <t>Primici od prodaje stalnih sredstava</t>
  </si>
  <si>
    <t>Primici od prodaje zemljišta</t>
  </si>
  <si>
    <t>I - PRIHODI OD POREZA</t>
  </si>
  <si>
    <t>II - NEPOREZNI PRIHODI</t>
  </si>
  <si>
    <t>III - TEKUĆI TRANSFERI (TRANSFERI I DONACIJE)</t>
  </si>
  <si>
    <t>IV - KAPITALNI TRANSFERI</t>
  </si>
  <si>
    <t>Pričuva Gradonačelnika</t>
  </si>
  <si>
    <t>Bruto plaće i naknade plaća</t>
  </si>
  <si>
    <t>Naknade troškova zaposlenih</t>
  </si>
  <si>
    <t>Naknade za prijevoz i troškove smještaja</t>
  </si>
  <si>
    <t>Naknade za prijevoz s posla i na posao</t>
  </si>
  <si>
    <t>Naknade iz radnog odnosa</t>
  </si>
  <si>
    <t>Naknade za topli obrok tijekom rada</t>
  </si>
  <si>
    <t>Regres za godišnji odmor</t>
  </si>
  <si>
    <t>Otpremnine zbog odlaska u mirovinu</t>
  </si>
  <si>
    <t>Jubilarne nagrade za stabilnost u radu, darovi djeci i sl.</t>
  </si>
  <si>
    <t>Pomoći u slučaju smrti</t>
  </si>
  <si>
    <t>Pomoći u slučaju ostalih bolesti</t>
  </si>
  <si>
    <t>Posebne naknade</t>
  </si>
  <si>
    <t>Nagrade za rezultate rada</t>
  </si>
  <si>
    <t>Doprinosi poslodavca</t>
  </si>
  <si>
    <t>Putni troškovi</t>
  </si>
  <si>
    <t>Putni troškovi u zemlji</t>
  </si>
  <si>
    <t>Putni troškovi u inozemstvu</t>
  </si>
  <si>
    <t>Izdaci za energiju</t>
  </si>
  <si>
    <t xml:space="preserve">Izdaci za električnu energiju </t>
  </si>
  <si>
    <t>Lož ulje</t>
  </si>
  <si>
    <t>Plin</t>
  </si>
  <si>
    <t>Izdaci za komunikaciju i komunalne usluge</t>
  </si>
  <si>
    <t xml:space="preserve">Izdaci za komunikaciju </t>
  </si>
  <si>
    <t>Izdaci za komunalne usluge</t>
  </si>
  <si>
    <t>Izdaci za vodu i kanalizaciju</t>
  </si>
  <si>
    <t>Izdaci za usluge odvoza smeća</t>
  </si>
  <si>
    <t>Ostale komunalne usluge</t>
  </si>
  <si>
    <t>Nabava materijala i sitnog inventara</t>
  </si>
  <si>
    <t>Administrativni materijal i sitan inventar</t>
  </si>
  <si>
    <t>Ostali materijali posebne namjene</t>
  </si>
  <si>
    <t>Izdaci za odjeću i obuću</t>
  </si>
  <si>
    <t>Hrana i prehrambeni materijal</t>
  </si>
  <si>
    <t>Materijal za čišćenje</t>
  </si>
  <si>
    <t>Poseban materijal za potrebe civilne zaštite</t>
  </si>
  <si>
    <t>Matične knjige i ostali obrasci</t>
  </si>
  <si>
    <t>Izdaci za usluge prijevoza i goriva</t>
  </si>
  <si>
    <t>Gorivo za prijevoz</t>
  </si>
  <si>
    <t>Prijevozne usluge</t>
  </si>
  <si>
    <t>Registracija motornih vozila</t>
  </si>
  <si>
    <t>Izdaci za prijevoz ljudi (učenika)</t>
  </si>
  <si>
    <t>Izdaci za tekuće održavanje</t>
  </si>
  <si>
    <t>Materijal za popravke i održavanje</t>
  </si>
  <si>
    <t>Materijal za popravke i održavanje zgrada</t>
  </si>
  <si>
    <t>Materijal za popravke i održavanje opreme</t>
  </si>
  <si>
    <t>Materijal za popravke i održavanje vozila</t>
  </si>
  <si>
    <t>Materijal za popravke i održavanje cesta</t>
  </si>
  <si>
    <t>Materijal za popravke i održavanje ulične rasvjete</t>
  </si>
  <si>
    <t>Usluge popravke i održavanja</t>
  </si>
  <si>
    <t>Usluge popravke i održavanja zgrada</t>
  </si>
  <si>
    <t>Usluge popravke i održavanja opreme</t>
  </si>
  <si>
    <t>Usluge popravke i održavanja vozila</t>
  </si>
  <si>
    <t>Usluge popravke i održavanja cesta</t>
  </si>
  <si>
    <t>Usluge popravke i održavanja ulične rasvjete</t>
  </si>
  <si>
    <t>Ostale usluge popravke i održavanja</t>
  </si>
  <si>
    <t>Izdaci osiguranja, bankovnih usluga i usluga platnog prometa</t>
  </si>
  <si>
    <t>Izdaci osiguranja</t>
  </si>
  <si>
    <t>Osiguranje vozila</t>
  </si>
  <si>
    <t>Usluge bankarskog i platnog prometa</t>
  </si>
  <si>
    <t>Usluge bankarskog prometa</t>
  </si>
  <si>
    <t>Ugovorene i druge posebne usluge</t>
  </si>
  <si>
    <t>Izdaci za informiranje</t>
  </si>
  <si>
    <t>Usluge medija</t>
  </si>
  <si>
    <t>Usluge reprezentacije</t>
  </si>
  <si>
    <t>Usluge objavljivanja tendera i oglasa</t>
  </si>
  <si>
    <t>Usluge za stručno obrazovanje</t>
  </si>
  <si>
    <t>Stručne usluge</t>
  </si>
  <si>
    <t>Izdaci računovodstvenih i revizorskih usluga</t>
  </si>
  <si>
    <t>Izdaci za pravne usluge</t>
  </si>
  <si>
    <t>Troškovi vještačenja, svjedoka i sudaca porotnika</t>
  </si>
  <si>
    <t>Zatezne kamate i troškovi spora</t>
  </si>
  <si>
    <t>Zatezne kamate</t>
  </si>
  <si>
    <t>Troškovi spora</t>
  </si>
  <si>
    <t>Izdaci za rad komisija</t>
  </si>
  <si>
    <t>Izdaci za naknade vijećnika Gradskog vijeća i članova odbora</t>
  </si>
  <si>
    <t>Ostale nespomenute usluge i dadžbine</t>
  </si>
  <si>
    <t xml:space="preserve">Otpis nenaplativih potraživanja </t>
  </si>
  <si>
    <t>Tekući transferi drugim razinama vlasti i fondovima</t>
  </si>
  <si>
    <t>Tekući transferi drugim razinama vlasti</t>
  </si>
  <si>
    <t>Tekući transferi Federaciji - Agenciji za državnu službu</t>
  </si>
  <si>
    <t>Namjenski transferi drugim razinama vlasti</t>
  </si>
  <si>
    <t>Transfer za obrazovanje  (Dječji vrtić "Pčelica")</t>
  </si>
  <si>
    <t>Transfer za Centre za socijalni rad</t>
  </si>
  <si>
    <t>Transfer za Centar za socijalni rad</t>
  </si>
  <si>
    <t>Tekući transferi pojedincima</t>
  </si>
  <si>
    <t>Tekući transferi pojedincima po osnovi mirovinskog osiguranja</t>
  </si>
  <si>
    <t>Ostala davanja pojedincima na temelju MIO-a</t>
  </si>
  <si>
    <t>Ostali tekući transferi pojedincima</t>
  </si>
  <si>
    <t>Ostali transferi pojedincima  (rodilje i obitelji s više djece)</t>
  </si>
  <si>
    <t>Transferi pojedincima za posebne namjene</t>
  </si>
  <si>
    <t>Transfer za posebne namjene - elementarne nepogode</t>
  </si>
  <si>
    <t>Transferi neprofitnim organizacijama</t>
  </si>
  <si>
    <t xml:space="preserve">Tekući transferi neprofitnim organizacijama </t>
  </si>
  <si>
    <t>Tekući transferi neprofitnim organizacijama</t>
  </si>
  <si>
    <t>Tekući transferi vjerskim zajednicama</t>
  </si>
  <si>
    <t xml:space="preserve"> Tekući transferi za parlamentarne političke stranke </t>
  </si>
  <si>
    <t>Tekući transferi udruženjima građana</t>
  </si>
  <si>
    <t>Subvencije javnim poduzećima</t>
  </si>
  <si>
    <t xml:space="preserve">Subvencije javnim poduzećima </t>
  </si>
  <si>
    <t>Subvencije privatnim poduzećima i poduzetnicima</t>
  </si>
  <si>
    <t>Subvencije za aktivnu politiku zapošljavanja privatnim poduzećima i poduzetnicima</t>
  </si>
  <si>
    <t>Drugi tekući rashodi</t>
  </si>
  <si>
    <t>Povrat više ili pogrešno uplaćenih sredstava</t>
  </si>
  <si>
    <t>Izvršenje sudskih presuda i rješenja o izvršenju</t>
  </si>
  <si>
    <t>Kapitalni transferi drugim razinama vlasti i fondovima</t>
  </si>
  <si>
    <t>Kapitalni transferi za zdravstvo</t>
  </si>
  <si>
    <t>Kapitalni transferi pojedincima</t>
  </si>
  <si>
    <t xml:space="preserve">Kapitalni transferi pojedincima </t>
  </si>
  <si>
    <t>Kapitalni transferi neprofitnim organizacijama</t>
  </si>
  <si>
    <t xml:space="preserve">Kapitalni transferi neprofitnim organizacijama </t>
  </si>
  <si>
    <t>Kapitalni transferi javnim poduzećima</t>
  </si>
  <si>
    <t>Kapitalni transferi u inozemstvo</t>
  </si>
  <si>
    <t>Kapitalni transferi međunarodnim organizacijama</t>
  </si>
  <si>
    <t>Izdaci za inozemne kamate</t>
  </si>
  <si>
    <t>Izdaci za kamate na kredite odobrene od stranih financijskih institucija</t>
  </si>
  <si>
    <t>KAPITALNE TRANSAKCIJE</t>
  </si>
  <si>
    <t>KAPITALNI IZDACI</t>
  </si>
  <si>
    <t>Izdaci za nabavu stalnih sredstava</t>
  </si>
  <si>
    <t>Nabava zemljišta, šuma  i višegodišnjih nasada</t>
  </si>
  <si>
    <t>Nabava zamljišta i ostalih materijalnih sredstava</t>
  </si>
  <si>
    <t xml:space="preserve">Nabava zemljišta </t>
  </si>
  <si>
    <t>Nabava građevina</t>
  </si>
  <si>
    <t>Nabava zgrada i stanova</t>
  </si>
  <si>
    <t xml:space="preserve">Nabava zgrada  </t>
  </si>
  <si>
    <t>Nabava ostalih pomoćnih građevina</t>
  </si>
  <si>
    <t>Ostali objekti</t>
  </si>
  <si>
    <t xml:space="preserve">Vanjska rasvjeta, pločnici i ograde </t>
  </si>
  <si>
    <t xml:space="preserve">Ceste i mostovi </t>
  </si>
  <si>
    <t>Vodeni putevi, zračne i morske luke  ( Izgradnja sportske luke na rijeci Savi)</t>
  </si>
  <si>
    <t xml:space="preserve"> Objekti vodovoda i kanalizacije</t>
  </si>
  <si>
    <t>Nabava opreme</t>
  </si>
  <si>
    <t xml:space="preserve">Uredska oprema </t>
  </si>
  <si>
    <t>Prijevozna oprema</t>
  </si>
  <si>
    <t>Strojevi,uređaji, alati i instalacije</t>
  </si>
  <si>
    <t>Nabava ostalih stalnih sredstava</t>
  </si>
  <si>
    <t>Nabava stalnih sredstava u obliku prava</t>
  </si>
  <si>
    <t>Osnivačka ulaganja</t>
  </si>
  <si>
    <t>Studije izvodljivosti, projektne pripreme i projektiranja</t>
  </si>
  <si>
    <t>Rekonstrukcija i investicijsko održavanje</t>
  </si>
  <si>
    <t>Rekonstrukcija</t>
  </si>
  <si>
    <t xml:space="preserve">Rekonstrukcija cesta i mostova </t>
  </si>
  <si>
    <t xml:space="preserve">Rekonstrukcija zgrada </t>
  </si>
  <si>
    <t xml:space="preserve">Investicijsko održavanje </t>
  </si>
  <si>
    <t>Vanjske otplate</t>
  </si>
  <si>
    <t>Otplate pozajmica stranog pozajmljivača</t>
  </si>
  <si>
    <t>Otplate stranim financijskim institucijama</t>
  </si>
  <si>
    <t>UKUPNO RASHODI I IZDACI</t>
  </si>
  <si>
    <t>Tablica 7: Prikaz rashoda i izdataka ukupno po potrošačkim jedinciama</t>
  </si>
  <si>
    <t>Tablica 8: Prikaz rashoda i izdataka  po potrošačkim jedinicama</t>
  </si>
  <si>
    <t>Tablica 9: Prikaz rashoda i izdataka Proračuna Grada po fondovima</t>
  </si>
  <si>
    <t>Tablica 10: Prikaz rashoda Grada po funkcionalnoj klasifikaciji</t>
  </si>
  <si>
    <t>Tablica 11: Prikaz kapitalnih ulaganja</t>
  </si>
  <si>
    <t xml:space="preserve"> Izgradnja reciklažnog dvorišta za sortiranje komunalnog otpada/Centra za upravljanje otpadom</t>
  </si>
  <si>
    <t>Izgradnja Dječjeg vrtića "Pčelica"</t>
  </si>
  <si>
    <t>02,04</t>
  </si>
  <si>
    <t xml:space="preserve">     - Izgradnja ostalih pomoćnih građevina</t>
  </si>
  <si>
    <t>Izgradnja ostalih pomoćnih građevina</t>
  </si>
  <si>
    <t>Primljeni namjenski transferi od Županije Posavske za zaštitu okoliša - elementarne nepogode</t>
  </si>
  <si>
    <t xml:space="preserve">     Primljeni namjenski transferi od FBiH za zaštitu okoliša - elementarna nepogoda</t>
  </si>
  <si>
    <t xml:space="preserve">    - Izgradanja zgrade Dječjeg vrtića "Pčelica"</t>
  </si>
  <si>
    <t xml:space="preserve"> 04</t>
  </si>
  <si>
    <t xml:space="preserve"> </t>
  </si>
  <si>
    <t>IZMJENE I DOPUNE PRORAČUNA ZA 2024. GODINU</t>
  </si>
  <si>
    <t>Primljeni kapitalni transferi od općina i gradova (BD BIH)</t>
  </si>
  <si>
    <t xml:space="preserve">     - LJZU "Ljekarna Orašje" Orašje</t>
  </si>
  <si>
    <t>Izmjene i dopune Proračuna za 2024. godinu</t>
  </si>
  <si>
    <t>76</t>
  </si>
  <si>
    <t>Služba za geodetske poslove i katastar</t>
  </si>
  <si>
    <t>15</t>
  </si>
  <si>
    <t>7</t>
  </si>
  <si>
    <t>5</t>
  </si>
  <si>
    <t>12</t>
  </si>
  <si>
    <t>SLUŽBA ZA GEODETSKE POSLOVE I KATASTAR</t>
  </si>
  <si>
    <t>02220010</t>
  </si>
  <si>
    <t>Primljeni transferi za zaštitu okoliša</t>
  </si>
  <si>
    <t>Broj: 01-02-              /24</t>
  </si>
  <si>
    <t>Na temelju članka 7. Zakona o proračunima u Federaciji Bosni i Hercegovini („Službene novine F BiH“ broj 102/13, 09/14, 13/14, 8/15, 91/15, 102/15, 104/16, 5/18, 11/19 11/19, 99/19 i 25a/22) i članka 28. Statuta Grada Orašja ("Službeni glasnik Grada Orašja" broj 11/22) Gradsko vijeće Grada Orašja na sjednici održanoj dana __________________ 2024. godine donosi</t>
  </si>
  <si>
    <t>Služba prostornog uređenja i upravljanja imovinom</t>
  </si>
  <si>
    <t>Opće javne usluge (2)</t>
  </si>
  <si>
    <t>Javni red i sigurnost (3)</t>
  </si>
  <si>
    <t>Ekonomski poslovi (6+….+10)</t>
  </si>
  <si>
    <t>Zaštita životne sredine (12+13)</t>
  </si>
  <si>
    <t>Stambeni i zajednički poslovi (15+….+17)</t>
  </si>
  <si>
    <t>Zdravstvo (19)</t>
  </si>
  <si>
    <t>Rekreacija, kultura i religija (20+….+24)</t>
  </si>
  <si>
    <t>Obrazovanje (26)</t>
  </si>
  <si>
    <t>Socijalna zaštita (28+29)</t>
  </si>
  <si>
    <t>SLUŽBA PROSTORNOG UREĐENJA I UPRAVLJANJA IMOVINOM</t>
  </si>
  <si>
    <t>NACRT PRORAČUNA ZA 2025. GODINU</t>
  </si>
  <si>
    <t>Transfer za kulturu- Centar za kulturu</t>
  </si>
  <si>
    <t>Primici od prodaje prometnih vozila</t>
  </si>
  <si>
    <t>Nacrt Proračuna za 2025. godinu</t>
  </si>
  <si>
    <t>Proračunska dokumentacija sastoji se od obrazloženja Nacrta Proračuna za 2025. godinu</t>
  </si>
  <si>
    <t>02,04,05</t>
  </si>
  <si>
    <t>02,03,05</t>
  </si>
  <si>
    <t>02,03,04,05</t>
  </si>
  <si>
    <t>02,03,04</t>
  </si>
  <si>
    <t>01,03</t>
  </si>
  <si>
    <t>02,05</t>
  </si>
  <si>
    <t>01,02,03,04,05</t>
  </si>
  <si>
    <t xml:space="preserve">Motorna vozila </t>
  </si>
  <si>
    <t>Ovaj Proračun stupa na snagu danom objave u "Službenom glasniku Grada Orašja", a primjenjivat će se u 2025. godini.</t>
  </si>
  <si>
    <t>Bosna i Hercegovina                                                                                                                         NACRT</t>
  </si>
  <si>
    <t xml:space="preserve"> PRORAČUN GRADA ORAŠJA ZA 2025. GODINU</t>
  </si>
  <si>
    <t>Proračun Grada Orašja za 2025. godinu sastoji se od općeg, posebnog dijela, pregleda višegodišnjih kapitalnih ulaganja i proračunske dokumentacije.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</si>
</sst>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99">
    <xf numFmtId="0" fontId="0" fillId="0" borderId="0" xfId="0"/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textRotation="90"/>
    </xf>
    <xf numFmtId="0" fontId="5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2" borderId="0" xfId="0" applyFill="1"/>
    <xf numFmtId="0" fontId="1" fillId="0" borderId="0" xfId="0" applyFont="1"/>
    <xf numFmtId="0" fontId="7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7" fillId="4" borderId="1" xfId="0" applyFont="1" applyFill="1" applyBorder="1" applyAlignment="1">
      <alignment horizontal="left" vertical="center"/>
    </xf>
    <xf numFmtId="49" fontId="3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13" xfId="0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vertical="center"/>
    </xf>
    <xf numFmtId="49" fontId="6" fillId="5" borderId="2" xfId="0" applyNumberFormat="1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vertical="center"/>
    </xf>
    <xf numFmtId="0" fontId="7" fillId="4" borderId="13" xfId="0" applyFont="1" applyFill="1" applyBorder="1" applyAlignment="1">
      <alignment horizontal="left" vertical="center"/>
    </xf>
    <xf numFmtId="49" fontId="7" fillId="4" borderId="14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/>
    </xf>
    <xf numFmtId="49" fontId="2" fillId="3" borderId="14" xfId="0" applyNumberFormat="1" applyFont="1" applyFill="1" applyBorder="1" applyAlignment="1">
      <alignment horizontal="center" vertical="center"/>
    </xf>
    <xf numFmtId="1" fontId="7" fillId="3" borderId="3" xfId="0" applyNumberFormat="1" applyFont="1" applyFill="1" applyBorder="1" applyAlignment="1">
      <alignment vertical="center"/>
    </xf>
    <xf numFmtId="1" fontId="7" fillId="4" borderId="3" xfId="0" applyNumberFormat="1" applyFont="1" applyFill="1" applyBorder="1" applyAlignment="1">
      <alignment vertical="center"/>
    </xf>
    <xf numFmtId="1" fontId="6" fillId="5" borderId="3" xfId="0" applyNumberFormat="1" applyFont="1" applyFill="1" applyBorder="1" applyAlignment="1">
      <alignment vertical="center"/>
    </xf>
    <xf numFmtId="1" fontId="4" fillId="0" borderId="3" xfId="0" applyNumberFormat="1" applyFont="1" applyBorder="1" applyAlignment="1">
      <alignment vertical="center"/>
    </xf>
    <xf numFmtId="1" fontId="6" fillId="5" borderId="15" xfId="0" applyNumberFormat="1" applyFont="1" applyFill="1" applyBorder="1" applyAlignment="1">
      <alignment vertical="center"/>
    </xf>
    <xf numFmtId="1" fontId="4" fillId="0" borderId="12" xfId="0" applyNumberFormat="1" applyFont="1" applyBorder="1" applyAlignment="1">
      <alignment vertical="center"/>
    </xf>
    <xf numFmtId="1" fontId="4" fillId="0" borderId="6" xfId="0" applyNumberFormat="1" applyFont="1" applyBorder="1" applyAlignment="1">
      <alignment vertical="center"/>
    </xf>
    <xf numFmtId="1" fontId="4" fillId="0" borderId="15" xfId="0" applyNumberFormat="1" applyFont="1" applyBorder="1" applyAlignment="1">
      <alignment vertical="center"/>
    </xf>
    <xf numFmtId="1" fontId="7" fillId="3" borderId="15" xfId="0" applyNumberFormat="1" applyFont="1" applyFill="1" applyBorder="1" applyAlignment="1">
      <alignment vertical="center"/>
    </xf>
    <xf numFmtId="1" fontId="4" fillId="5" borderId="3" xfId="0" applyNumberFormat="1" applyFont="1" applyFill="1" applyBorder="1" applyAlignment="1">
      <alignment vertical="center"/>
    </xf>
    <xf numFmtId="1" fontId="7" fillId="4" borderId="15" xfId="0" applyNumberFormat="1" applyFont="1" applyFill="1" applyBorder="1" applyAlignment="1">
      <alignment vertical="center"/>
    </xf>
    <xf numFmtId="1" fontId="5" fillId="5" borderId="3" xfId="0" applyNumberFormat="1" applyFont="1" applyFill="1" applyBorder="1" applyAlignment="1">
      <alignment vertical="center"/>
    </xf>
    <xf numFmtId="1" fontId="1" fillId="3" borderId="3" xfId="0" applyNumberFormat="1" applyFont="1" applyFill="1" applyBorder="1" applyAlignment="1">
      <alignment vertical="center"/>
    </xf>
    <xf numFmtId="1" fontId="5" fillId="4" borderId="3" xfId="0" applyNumberFormat="1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3" fontId="7" fillId="4" borderId="2" xfId="0" applyNumberFormat="1" applyFont="1" applyFill="1" applyBorder="1" applyAlignment="1">
      <alignment vertical="center"/>
    </xf>
    <xf numFmtId="3" fontId="6" fillId="5" borderId="2" xfId="0" applyNumberFormat="1" applyFont="1" applyFill="1" applyBorder="1" applyAlignment="1">
      <alignment vertical="center"/>
    </xf>
    <xf numFmtId="3" fontId="4" fillId="0" borderId="2" xfId="0" applyNumberFormat="1" applyFont="1" applyBorder="1" applyAlignment="1" applyProtection="1">
      <alignment vertical="center"/>
      <protection locked="0"/>
    </xf>
    <xf numFmtId="3" fontId="6" fillId="5" borderId="14" xfId="0" applyNumberFormat="1" applyFont="1" applyFill="1" applyBorder="1" applyAlignment="1">
      <alignment vertical="center"/>
    </xf>
    <xf numFmtId="3" fontId="4" fillId="0" borderId="11" xfId="0" applyNumberFormat="1" applyFont="1" applyBorder="1" applyAlignment="1" applyProtection="1">
      <alignment vertical="center"/>
      <protection locked="0"/>
    </xf>
    <xf numFmtId="3" fontId="4" fillId="0" borderId="5" xfId="0" applyNumberFormat="1" applyFont="1" applyBorder="1" applyAlignment="1" applyProtection="1">
      <alignment vertical="center"/>
      <protection locked="0"/>
    </xf>
    <xf numFmtId="3" fontId="7" fillId="3" borderId="14" xfId="0" applyNumberFormat="1" applyFont="1" applyFill="1" applyBorder="1" applyAlignment="1">
      <alignment vertical="center"/>
    </xf>
    <xf numFmtId="3" fontId="7" fillId="4" borderId="14" xfId="0" applyNumberFormat="1" applyFont="1" applyFill="1" applyBorder="1" applyAlignment="1">
      <alignment vertical="center"/>
    </xf>
    <xf numFmtId="3" fontId="5" fillId="5" borderId="2" xfId="0" applyNumberFormat="1" applyFont="1" applyFill="1" applyBorder="1" applyAlignment="1">
      <alignment vertical="center"/>
    </xf>
    <xf numFmtId="3" fontId="1" fillId="3" borderId="2" xfId="0" applyNumberFormat="1" applyFont="1" applyFill="1" applyBorder="1" applyAlignment="1">
      <alignment vertical="center"/>
    </xf>
    <xf numFmtId="3" fontId="5" fillId="4" borderId="2" xfId="0" applyNumberFormat="1" applyFont="1" applyFill="1" applyBorder="1" applyAlignment="1">
      <alignment vertical="center"/>
    </xf>
    <xf numFmtId="3" fontId="6" fillId="0" borderId="2" xfId="0" applyNumberFormat="1" applyFont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vertical="center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 applyProtection="1">
      <alignment vertical="center"/>
      <protection locked="0"/>
    </xf>
    <xf numFmtId="1" fontId="4" fillId="2" borderId="3" xfId="0" applyNumberFormat="1" applyFont="1" applyFill="1" applyBorder="1" applyAlignment="1">
      <alignment vertical="center"/>
    </xf>
    <xf numFmtId="49" fontId="2" fillId="4" borderId="2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 applyProtection="1">
      <alignment vertical="center"/>
      <protection locked="0"/>
    </xf>
    <xf numFmtId="3" fontId="6" fillId="5" borderId="2" xfId="0" applyNumberFormat="1" applyFont="1" applyFill="1" applyBorder="1" applyAlignment="1" applyProtection="1">
      <alignment vertical="center"/>
      <protection locked="0"/>
    </xf>
    <xf numFmtId="3" fontId="4" fillId="2" borderId="2" xfId="0" applyNumberFormat="1" applyFont="1" applyFill="1" applyBorder="1" applyAlignment="1">
      <alignment vertical="center"/>
    </xf>
    <xf numFmtId="3" fontId="7" fillId="4" borderId="2" xfId="0" applyNumberFormat="1" applyFont="1" applyFill="1" applyBorder="1" applyAlignment="1" applyProtection="1">
      <alignment vertical="center"/>
      <protection locked="0"/>
    </xf>
    <xf numFmtId="1" fontId="7" fillId="5" borderId="3" xfId="0" applyNumberFormat="1" applyFont="1" applyFill="1" applyBorder="1" applyAlignment="1">
      <alignment vertical="center"/>
    </xf>
    <xf numFmtId="3" fontId="3" fillId="0" borderId="2" xfId="0" applyNumberFormat="1" applyFont="1" applyBorder="1"/>
    <xf numFmtId="3" fontId="7" fillId="5" borderId="2" xfId="0" applyNumberFormat="1" applyFont="1" applyFill="1" applyBorder="1"/>
    <xf numFmtId="1" fontId="3" fillId="0" borderId="3" xfId="0" applyNumberFormat="1" applyFont="1" applyBorder="1"/>
    <xf numFmtId="1" fontId="7" fillId="5" borderId="3" xfId="0" applyNumberFormat="1" applyFont="1" applyFill="1" applyBorder="1"/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/>
    <xf numFmtId="0" fontId="8" fillId="2" borderId="1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 applyProtection="1">
      <alignment vertical="center"/>
      <protection locked="0"/>
    </xf>
    <xf numFmtId="1" fontId="8" fillId="2" borderId="3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49" fontId="12" fillId="3" borderId="2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 applyProtection="1">
      <alignment vertical="center"/>
      <protection locked="0"/>
    </xf>
    <xf numFmtId="0" fontId="8" fillId="0" borderId="1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 applyProtection="1">
      <alignment vertical="center"/>
      <protection locked="0"/>
    </xf>
    <xf numFmtId="1" fontId="8" fillId="0" borderId="3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 applyProtection="1">
      <alignment vertical="center"/>
      <protection locked="0"/>
    </xf>
    <xf numFmtId="0" fontId="16" fillId="0" borderId="0" xfId="0" applyFont="1"/>
    <xf numFmtId="1" fontId="15" fillId="0" borderId="3" xfId="0" applyNumberFormat="1" applyFont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vertical="center"/>
    </xf>
    <xf numFmtId="1" fontId="15" fillId="2" borderId="3" xfId="0" applyNumberFormat="1" applyFont="1" applyFill="1" applyBorder="1" applyAlignment="1">
      <alignment vertical="center"/>
    </xf>
    <xf numFmtId="0" fontId="16" fillId="2" borderId="0" xfId="0" applyFont="1" applyFill="1"/>
    <xf numFmtId="0" fontId="15" fillId="5" borderId="1" xfId="0" applyFont="1" applyFill="1" applyBorder="1" applyAlignment="1">
      <alignment horizontal="center" vertical="center"/>
    </xf>
    <xf numFmtId="49" fontId="15" fillId="5" borderId="2" xfId="0" applyNumberFormat="1" applyFont="1" applyFill="1" applyBorder="1" applyAlignment="1">
      <alignment horizontal="center" vertical="center"/>
    </xf>
    <xf numFmtId="3" fontId="15" fillId="5" borderId="2" xfId="0" applyNumberFormat="1" applyFont="1" applyFill="1" applyBorder="1" applyAlignment="1" applyProtection="1">
      <alignment vertical="center"/>
      <protection locked="0"/>
    </xf>
    <xf numFmtId="3" fontId="15" fillId="0" borderId="2" xfId="0" applyNumberFormat="1" applyFont="1" applyBorder="1" applyAlignment="1">
      <alignment vertical="center"/>
    </xf>
    <xf numFmtId="0" fontId="12" fillId="3" borderId="20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left"/>
    </xf>
    <xf numFmtId="3" fontId="9" fillId="3" borderId="8" xfId="0" applyNumberFormat="1" applyFont="1" applyFill="1" applyBorder="1" applyAlignment="1">
      <alignment horizontal="right"/>
    </xf>
    <xf numFmtId="3" fontId="12" fillId="3" borderId="20" xfId="0" applyNumberFormat="1" applyFont="1" applyFill="1" applyBorder="1" applyAlignment="1">
      <alignment horizontal="right"/>
    </xf>
    <xf numFmtId="3" fontId="7" fillId="3" borderId="2" xfId="0" applyNumberFormat="1" applyFont="1" applyFill="1" applyBorder="1" applyAlignment="1">
      <alignment horizontal="right" vertical="center"/>
    </xf>
    <xf numFmtId="1" fontId="9" fillId="3" borderId="9" xfId="0" applyNumberFormat="1" applyFont="1" applyFill="1" applyBorder="1" applyAlignment="1">
      <alignment horizontal="right"/>
    </xf>
    <xf numFmtId="1" fontId="12" fillId="3" borderId="21" xfId="0" applyNumberFormat="1" applyFont="1" applyFill="1" applyBorder="1" applyAlignment="1">
      <alignment horizontal="right"/>
    </xf>
    <xf numFmtId="0" fontId="17" fillId="0" borderId="0" xfId="0" applyFont="1"/>
    <xf numFmtId="0" fontId="6" fillId="0" borderId="13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 applyProtection="1">
      <alignment vertical="center"/>
      <protection locked="0"/>
    </xf>
    <xf numFmtId="0" fontId="18" fillId="0" borderId="0" xfId="0" applyFont="1"/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7" fillId="5" borderId="2" xfId="0" applyFont="1" applyFill="1" applyBorder="1"/>
    <xf numFmtId="0" fontId="3" fillId="0" borderId="2" xfId="0" applyFont="1" applyBorder="1"/>
    <xf numFmtId="0" fontId="9" fillId="0" borderId="2" xfId="0" applyFont="1" applyBorder="1"/>
    <xf numFmtId="0" fontId="3" fillId="2" borderId="2" xfId="0" applyFont="1" applyFill="1" applyBorder="1"/>
    <xf numFmtId="3" fontId="3" fillId="2" borderId="2" xfId="0" applyNumberFormat="1" applyFont="1" applyFill="1" applyBorder="1"/>
    <xf numFmtId="0" fontId="19" fillId="0" borderId="2" xfId="0" applyFont="1" applyBorder="1"/>
    <xf numFmtId="1" fontId="6" fillId="0" borderId="3" xfId="0" applyNumberFormat="1" applyFont="1" applyBorder="1" applyAlignment="1">
      <alignment vertical="center"/>
    </xf>
    <xf numFmtId="0" fontId="20" fillId="0" borderId="0" xfId="0" applyFont="1"/>
    <xf numFmtId="0" fontId="21" fillId="0" borderId="1" xfId="0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3" fillId="2" borderId="0" xfId="0" applyFont="1" applyFill="1"/>
    <xf numFmtId="0" fontId="22" fillId="5" borderId="1" xfId="0" applyFont="1" applyFill="1" applyBorder="1" applyAlignment="1">
      <alignment horizontal="center" vertical="center"/>
    </xf>
    <xf numFmtId="49" fontId="22" fillId="5" borderId="2" xfId="0" applyNumberFormat="1" applyFont="1" applyFill="1" applyBorder="1" applyAlignment="1">
      <alignment horizontal="center" vertical="center"/>
    </xf>
    <xf numFmtId="3" fontId="22" fillId="5" borderId="2" xfId="0" applyNumberFormat="1" applyFont="1" applyFill="1" applyBorder="1" applyAlignment="1">
      <alignment vertical="center"/>
    </xf>
    <xf numFmtId="1" fontId="22" fillId="5" borderId="3" xfId="0" applyNumberFormat="1" applyFont="1" applyFill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3" fontId="22" fillId="0" borderId="2" xfId="0" applyNumberFormat="1" applyFont="1" applyBorder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/>
    </xf>
    <xf numFmtId="3" fontId="22" fillId="0" borderId="2" xfId="0" applyNumberFormat="1" applyFont="1" applyBorder="1" applyAlignment="1" applyProtection="1">
      <alignment vertical="center"/>
      <protection locked="0"/>
    </xf>
    <xf numFmtId="1" fontId="23" fillId="0" borderId="3" xfId="0" applyNumberFormat="1" applyFont="1" applyBorder="1" applyAlignment="1">
      <alignment vertical="center"/>
    </xf>
    <xf numFmtId="1" fontId="22" fillId="2" borderId="3" xfId="0" applyNumberFormat="1" applyFont="1" applyFill="1" applyBorder="1" applyAlignment="1">
      <alignment vertic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vertical="center"/>
    </xf>
    <xf numFmtId="1" fontId="7" fillId="3" borderId="9" xfId="0" applyNumberFormat="1" applyFont="1" applyFill="1" applyBorder="1" applyAlignment="1">
      <alignment vertical="center"/>
    </xf>
    <xf numFmtId="49" fontId="11" fillId="3" borderId="2" xfId="0" applyNumberFormat="1" applyFont="1" applyFill="1" applyBorder="1" applyAlignment="1">
      <alignment horizontal="center" vertical="center"/>
    </xf>
    <xf numFmtId="3" fontId="11" fillId="3" borderId="2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3" fontId="6" fillId="2" borderId="2" xfId="0" applyNumberFormat="1" applyFont="1" applyFill="1" applyBorder="1" applyAlignment="1" applyProtection="1">
      <alignment vertical="center"/>
      <protection locked="0"/>
    </xf>
    <xf numFmtId="1" fontId="22" fillId="0" borderId="3" xfId="0" applyNumberFormat="1" applyFont="1" applyBorder="1" applyAlignment="1">
      <alignment vertical="center"/>
    </xf>
    <xf numFmtId="3" fontId="22" fillId="2" borderId="2" xfId="0" applyNumberFormat="1" applyFont="1" applyFill="1" applyBorder="1" applyAlignment="1">
      <alignment vertical="center"/>
    </xf>
    <xf numFmtId="3" fontId="21" fillId="0" borderId="2" xfId="0" applyNumberFormat="1" applyFont="1" applyBorder="1" applyAlignment="1" applyProtection="1">
      <alignment vertical="center"/>
      <protection locked="0"/>
    </xf>
    <xf numFmtId="1" fontId="21" fillId="2" borderId="3" xfId="0" applyNumberFormat="1" applyFont="1" applyFill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3" fontId="23" fillId="0" borderId="2" xfId="0" applyNumberFormat="1" applyFont="1" applyBorder="1" applyAlignment="1" applyProtection="1">
      <alignment vertical="center"/>
      <protection locked="0"/>
    </xf>
    <xf numFmtId="0" fontId="9" fillId="3" borderId="17" xfId="0" applyFont="1" applyFill="1" applyBorder="1" applyAlignment="1">
      <alignment horizontal="left"/>
    </xf>
    <xf numFmtId="0" fontId="9" fillId="3" borderId="18" xfId="0" applyFont="1" applyFill="1" applyBorder="1" applyAlignment="1">
      <alignment horizontal="center"/>
    </xf>
    <xf numFmtId="3" fontId="9" fillId="3" borderId="18" xfId="0" applyNumberFormat="1" applyFont="1" applyFill="1" applyBorder="1" applyAlignment="1">
      <alignment horizontal="center"/>
    </xf>
    <xf numFmtId="1" fontId="7" fillId="3" borderId="16" xfId="0" applyNumberFormat="1" applyFont="1" applyFill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/>
    </xf>
    <xf numFmtId="0" fontId="6" fillId="5" borderId="2" xfId="0" applyFont="1" applyFill="1" applyBorder="1"/>
    <xf numFmtId="0" fontId="6" fillId="5" borderId="2" xfId="0" applyFont="1" applyFill="1" applyBorder="1" applyAlignment="1">
      <alignment horizontal="center"/>
    </xf>
    <xf numFmtId="0" fontId="7" fillId="3" borderId="18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/>
    <xf numFmtId="3" fontId="6" fillId="5" borderId="2" xfId="0" applyNumberFormat="1" applyFont="1" applyFill="1" applyBorder="1"/>
    <xf numFmtId="3" fontId="4" fillId="0" borderId="2" xfId="0" applyNumberFormat="1" applyFont="1" applyBorder="1"/>
    <xf numFmtId="3" fontId="4" fillId="0" borderId="3" xfId="0" applyNumberFormat="1" applyFont="1" applyBorder="1"/>
    <xf numFmtId="3" fontId="6" fillId="5" borderId="3" xfId="0" applyNumberFormat="1" applyFont="1" applyFill="1" applyBorder="1"/>
    <xf numFmtId="3" fontId="4" fillId="2" borderId="2" xfId="0" applyNumberFormat="1" applyFont="1" applyFill="1" applyBorder="1"/>
    <xf numFmtId="2" fontId="7" fillId="3" borderId="18" xfId="0" applyNumberFormat="1" applyFont="1" applyFill="1" applyBorder="1" applyAlignment="1">
      <alignment wrapText="1"/>
    </xf>
    <xf numFmtId="2" fontId="7" fillId="3" borderId="2" xfId="0" applyNumberFormat="1" applyFont="1" applyFill="1" applyBorder="1" applyAlignment="1">
      <alignment wrapText="1"/>
    </xf>
    <xf numFmtId="2" fontId="6" fillId="5" borderId="2" xfId="0" applyNumberFormat="1" applyFont="1" applyFill="1" applyBorder="1"/>
    <xf numFmtId="2" fontId="4" fillId="0" borderId="2" xfId="0" applyNumberFormat="1" applyFont="1" applyBorder="1"/>
    <xf numFmtId="1" fontId="6" fillId="5" borderId="2" xfId="0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right"/>
    </xf>
    <xf numFmtId="1" fontId="4" fillId="0" borderId="2" xfId="0" applyNumberFormat="1" applyFont="1" applyBorder="1"/>
    <xf numFmtId="2" fontId="4" fillId="2" borderId="2" xfId="0" applyNumberFormat="1" applyFont="1" applyFill="1" applyBorder="1"/>
    <xf numFmtId="3" fontId="4" fillId="2" borderId="3" xfId="0" applyNumberFormat="1" applyFont="1" applyFill="1" applyBorder="1"/>
    <xf numFmtId="1" fontId="4" fillId="2" borderId="2" xfId="0" applyNumberFormat="1" applyFont="1" applyFill="1" applyBorder="1" applyAlignment="1">
      <alignment horizontal="right"/>
    </xf>
    <xf numFmtId="3" fontId="0" fillId="0" borderId="0" xfId="0" applyNumberFormat="1"/>
    <xf numFmtId="0" fontId="1" fillId="2" borderId="0" xfId="0" applyFont="1" applyFill="1"/>
    <xf numFmtId="3" fontId="1" fillId="2" borderId="0" xfId="0" applyNumberFormat="1" applyFont="1" applyFill="1"/>
    <xf numFmtId="49" fontId="6" fillId="5" borderId="1" xfId="0" applyNumberFormat="1" applyFont="1" applyFill="1" applyBorder="1" applyAlignment="1">
      <alignment horizontal="center"/>
    </xf>
    <xf numFmtId="49" fontId="6" fillId="5" borderId="2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2" xfId="0" applyNumberFormat="1" applyFont="1" applyFill="1" applyBorder="1" applyAlignment="1">
      <alignment horizontal="center"/>
    </xf>
    <xf numFmtId="0" fontId="4" fillId="0" borderId="1" xfId="0" applyFont="1" applyBorder="1"/>
    <xf numFmtId="0" fontId="1" fillId="3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7" fillId="3" borderId="8" xfId="0" applyFont="1" applyFill="1" applyBorder="1" applyAlignment="1">
      <alignment horizontal="center" vertical="center" textRotation="90"/>
    </xf>
    <xf numFmtId="0" fontId="7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wrapText="1"/>
    </xf>
    <xf numFmtId="3" fontId="2" fillId="0" borderId="2" xfId="0" applyNumberFormat="1" applyFont="1" applyBorder="1" applyAlignment="1">
      <alignment wrapText="1"/>
    </xf>
    <xf numFmtId="1" fontId="2" fillId="0" borderId="2" xfId="0" applyNumberFormat="1" applyFont="1" applyBorder="1" applyAlignment="1">
      <alignment wrapText="1"/>
    </xf>
    <xf numFmtId="0" fontId="18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49" fontId="9" fillId="3" borderId="16" xfId="0" applyNumberFormat="1" applyFont="1" applyFill="1" applyBorder="1" applyAlignment="1">
      <alignment horizontal="right" wrapText="1"/>
    </xf>
    <xf numFmtId="49" fontId="9" fillId="3" borderId="3" xfId="0" applyNumberFormat="1" applyFont="1" applyFill="1" applyBorder="1" applyAlignment="1">
      <alignment horizontal="right" wrapText="1"/>
    </xf>
    <xf numFmtId="2" fontId="9" fillId="3" borderId="16" xfId="0" applyNumberFormat="1" applyFont="1" applyFill="1" applyBorder="1" applyAlignment="1">
      <alignment horizontal="right" wrapText="1"/>
    </xf>
    <xf numFmtId="2" fontId="9" fillId="3" borderId="3" xfId="0" applyNumberFormat="1" applyFont="1" applyFill="1" applyBorder="1" applyAlignment="1">
      <alignment horizontal="right" wrapText="1"/>
    </xf>
    <xf numFmtId="0" fontId="19" fillId="0" borderId="22" xfId="0" applyFont="1" applyBorder="1" applyAlignment="1">
      <alignment horizontal="center" vertical="center" wrapText="1"/>
    </xf>
    <xf numFmtId="49" fontId="19" fillId="0" borderId="23" xfId="0" applyNumberFormat="1" applyFont="1" applyBorder="1" applyAlignment="1">
      <alignment horizontal="center" vertical="center" wrapText="1"/>
    </xf>
    <xf numFmtId="0" fontId="19" fillId="0" borderId="23" xfId="0" applyFont="1" applyBorder="1" applyAlignment="1">
      <alignment vertical="center" wrapText="1"/>
    </xf>
    <xf numFmtId="3" fontId="19" fillId="0" borderId="24" xfId="0" applyNumberFormat="1" applyFont="1" applyBorder="1" applyAlignment="1">
      <alignment horizontal="right" vertical="center" wrapText="1"/>
    </xf>
    <xf numFmtId="3" fontId="19" fillId="0" borderId="24" xfId="0" applyNumberFormat="1" applyFont="1" applyBorder="1" applyAlignment="1">
      <alignment vertical="center" wrapText="1"/>
    </xf>
    <xf numFmtId="49" fontId="26" fillId="5" borderId="23" xfId="0" applyNumberFormat="1" applyFont="1" applyFill="1" applyBorder="1" applyAlignment="1">
      <alignment horizontal="center" vertical="center" wrapText="1"/>
    </xf>
    <xf numFmtId="0" fontId="26" fillId="5" borderId="23" xfId="0" applyFont="1" applyFill="1" applyBorder="1" applyAlignment="1">
      <alignment vertical="center" wrapText="1"/>
    </xf>
    <xf numFmtId="3" fontId="26" fillId="5" borderId="23" xfId="0" applyNumberFormat="1" applyFont="1" applyFill="1" applyBorder="1" applyAlignment="1">
      <alignment horizontal="right" vertical="center" wrapText="1"/>
    </xf>
    <xf numFmtId="3" fontId="26" fillId="5" borderId="24" xfId="0" applyNumberFormat="1" applyFont="1" applyFill="1" applyBorder="1" applyAlignment="1">
      <alignment horizontal="right" vertical="center" wrapText="1"/>
    </xf>
    <xf numFmtId="49" fontId="19" fillId="0" borderId="25" xfId="0" applyNumberFormat="1" applyFont="1" applyBorder="1" applyAlignment="1">
      <alignment horizontal="center" vertical="center" wrapText="1"/>
    </xf>
    <xf numFmtId="0" fontId="19" fillId="0" borderId="25" xfId="0" applyFont="1" applyBorder="1" applyAlignment="1">
      <alignment vertical="center" wrapText="1"/>
    </xf>
    <xf numFmtId="3" fontId="19" fillId="0" borderId="26" xfId="0" applyNumberFormat="1" applyFont="1" applyBorder="1" applyAlignment="1">
      <alignment horizontal="right" vertical="center" wrapText="1"/>
    </xf>
    <xf numFmtId="0" fontId="17" fillId="3" borderId="18" xfId="0" applyFont="1" applyFill="1" applyBorder="1"/>
    <xf numFmtId="49" fontId="17" fillId="3" borderId="16" xfId="0" applyNumberFormat="1" applyFont="1" applyFill="1" applyBorder="1" applyAlignment="1">
      <alignment horizontal="right"/>
    </xf>
    <xf numFmtId="0" fontId="17" fillId="3" borderId="2" xfId="0" applyFont="1" applyFill="1" applyBorder="1"/>
    <xf numFmtId="49" fontId="17" fillId="3" borderId="3" xfId="0" applyNumberFormat="1" applyFont="1" applyFill="1" applyBorder="1" applyAlignment="1">
      <alignment horizontal="right"/>
    </xf>
    <xf numFmtId="0" fontId="17" fillId="3" borderId="2" xfId="0" applyFont="1" applyFill="1" applyBorder="1" applyAlignment="1">
      <alignment wrapText="1"/>
    </xf>
    <xf numFmtId="0" fontId="19" fillId="0" borderId="0" xfId="0" applyFont="1"/>
    <xf numFmtId="0" fontId="0" fillId="0" borderId="0" xfId="0" applyAlignment="1">
      <alignment horizontal="center" vertical="justify"/>
    </xf>
    <xf numFmtId="0" fontId="4" fillId="5" borderId="2" xfId="0" applyFont="1" applyFill="1" applyBorder="1"/>
    <xf numFmtId="0" fontId="6" fillId="0" borderId="2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left" vertical="center" wrapText="1" indent="1"/>
    </xf>
    <xf numFmtId="0" fontId="15" fillId="0" borderId="2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5" fillId="5" borderId="2" xfId="0" applyFont="1" applyFill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1" fillId="3" borderId="13" xfId="0" applyFont="1" applyFill="1" applyBorder="1" applyAlignment="1">
      <alignment horizontal="left" vertical="center"/>
    </xf>
    <xf numFmtId="49" fontId="1" fillId="3" borderId="14" xfId="0" applyNumberFormat="1" applyFont="1" applyFill="1" applyBorder="1" applyAlignment="1">
      <alignment horizontal="center" vertical="center"/>
    </xf>
    <xf numFmtId="3" fontId="1" fillId="3" borderId="14" xfId="0" applyNumberFormat="1" applyFont="1" applyFill="1" applyBorder="1" applyAlignment="1" applyProtection="1">
      <alignment vertical="center"/>
      <protection locked="0"/>
    </xf>
    <xf numFmtId="1" fontId="1" fillId="3" borderId="15" xfId="0" applyNumberFormat="1" applyFont="1" applyFill="1" applyBorder="1" applyAlignment="1">
      <alignment vertical="center"/>
    </xf>
    <xf numFmtId="0" fontId="6" fillId="0" borderId="1" xfId="0" applyFont="1" applyBorder="1"/>
    <xf numFmtId="0" fontId="6" fillId="0" borderId="2" xfId="0" applyFont="1" applyBorder="1"/>
    <xf numFmtId="1" fontId="6" fillId="0" borderId="3" xfId="0" applyNumberFormat="1" applyFont="1" applyBorder="1"/>
    <xf numFmtId="1" fontId="4" fillId="0" borderId="3" xfId="0" applyNumberFormat="1" applyFont="1" applyBorder="1"/>
    <xf numFmtId="3" fontId="6" fillId="0" borderId="2" xfId="0" applyNumberFormat="1" applyFont="1" applyBorder="1"/>
    <xf numFmtId="0" fontId="4" fillId="0" borderId="11" xfId="0" applyFont="1" applyBorder="1" applyAlignment="1">
      <alignment horizontal="left" vertical="center" wrapText="1" indent="1"/>
    </xf>
    <xf numFmtId="0" fontId="6" fillId="5" borderId="1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0" fontId="19" fillId="5" borderId="22" xfId="0" applyFont="1" applyFill="1" applyBorder="1" applyAlignment="1">
      <alignment horizontal="center" vertical="center" wrapText="1"/>
    </xf>
    <xf numFmtId="0" fontId="25" fillId="5" borderId="22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1" fontId="6" fillId="5" borderId="3" xfId="0" applyNumberFormat="1" applyFont="1" applyFill="1" applyBorder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 applyProtection="1">
      <alignment vertical="center"/>
      <protection locked="0"/>
    </xf>
    <xf numFmtId="1" fontId="4" fillId="0" borderId="0" xfId="0" applyNumberFormat="1" applyFont="1" applyAlignment="1">
      <alignment vertical="center"/>
    </xf>
    <xf numFmtId="3" fontId="4" fillId="0" borderId="2" xfId="0" applyNumberFormat="1" applyFont="1" applyBorder="1" applyAlignment="1">
      <alignment vertical="center"/>
    </xf>
    <xf numFmtId="49" fontId="4" fillId="2" borderId="1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0" fontId="0" fillId="3" borderId="3" xfId="0" applyFill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1" fontId="2" fillId="0" borderId="3" xfId="0" applyNumberFormat="1" applyFont="1" applyBorder="1" applyAlignment="1">
      <alignment wrapText="1"/>
    </xf>
    <xf numFmtId="0" fontId="7" fillId="3" borderId="5" xfId="0" applyFont="1" applyFill="1" applyBorder="1" applyAlignment="1">
      <alignment wrapText="1"/>
    </xf>
    <xf numFmtId="49" fontId="4" fillId="2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1" fontId="4" fillId="0" borderId="5" xfId="0" applyNumberFormat="1" applyFont="1" applyBorder="1"/>
    <xf numFmtId="2" fontId="4" fillId="0" borderId="5" xfId="0" applyNumberFormat="1" applyFont="1" applyBorder="1"/>
    <xf numFmtId="3" fontId="4" fillId="0" borderId="5" xfId="0" applyNumberFormat="1" applyFont="1" applyBorder="1"/>
    <xf numFmtId="3" fontId="4" fillId="0" borderId="6" xfId="0" applyNumberFormat="1" applyFont="1" applyBorder="1"/>
    <xf numFmtId="3" fontId="15" fillId="2" borderId="2" xfId="0" applyNumberFormat="1" applyFont="1" applyFill="1" applyBorder="1" applyAlignment="1" applyProtection="1">
      <alignment vertical="center"/>
      <protection locked="0"/>
    </xf>
    <xf numFmtId="3" fontId="4" fillId="2" borderId="11" xfId="0" applyNumberFormat="1" applyFont="1" applyFill="1" applyBorder="1" applyAlignment="1" applyProtection="1">
      <alignment vertical="center"/>
      <protection locked="0"/>
    </xf>
    <xf numFmtId="3" fontId="4" fillId="2" borderId="14" xfId="0" applyNumberFormat="1" applyFont="1" applyFill="1" applyBorder="1" applyAlignment="1" applyProtection="1">
      <alignment vertical="center"/>
      <protection locked="0"/>
    </xf>
    <xf numFmtId="3" fontId="4" fillId="2" borderId="5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/>
    <xf numFmtId="0" fontId="7" fillId="2" borderId="0" xfId="0" applyFont="1" applyFill="1"/>
    <xf numFmtId="0" fontId="15" fillId="0" borderId="4" xfId="0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3" fontId="15" fillId="0" borderId="5" xfId="0" applyNumberFormat="1" applyFont="1" applyBorder="1" applyAlignment="1" applyProtection="1">
      <alignment vertical="center"/>
      <protection locked="0"/>
    </xf>
    <xf numFmtId="3" fontId="15" fillId="2" borderId="5" xfId="0" applyNumberFormat="1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vertical="center"/>
    </xf>
    <xf numFmtId="1" fontId="4" fillId="2" borderId="6" xfId="0" applyNumberFormat="1" applyFont="1" applyFill="1" applyBorder="1" applyAlignment="1">
      <alignment vertical="center"/>
    </xf>
    <xf numFmtId="3" fontId="15" fillId="0" borderId="5" xfId="0" applyNumberFormat="1" applyFont="1" applyBorder="1" applyAlignment="1">
      <alignment vertical="center"/>
    </xf>
    <xf numFmtId="1" fontId="6" fillId="2" borderId="6" xfId="0" applyNumberFormat="1" applyFont="1" applyFill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19" fillId="2" borderId="23" xfId="0" applyNumberFormat="1" applyFont="1" applyFill="1" applyBorder="1" applyAlignment="1" applyProtection="1">
      <alignment horizontal="right" vertical="center" wrapText="1"/>
      <protection locked="0"/>
    </xf>
    <xf numFmtId="3" fontId="19" fillId="2" borderId="2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0" xfId="0" applyFont="1" applyBorder="1"/>
    <xf numFmtId="0" fontId="4" fillId="0" borderId="11" xfId="0" applyFont="1" applyBorder="1" applyAlignment="1">
      <alignment wrapText="1"/>
    </xf>
    <xf numFmtId="3" fontId="4" fillId="0" borderId="11" xfId="0" applyNumberFormat="1" applyFont="1" applyBorder="1"/>
    <xf numFmtId="3" fontId="4" fillId="0" borderId="12" xfId="0" applyNumberFormat="1" applyFont="1" applyBorder="1"/>
    <xf numFmtId="3" fontId="21" fillId="5" borderId="2" xfId="0" applyNumberFormat="1" applyFont="1" applyFill="1" applyBorder="1" applyAlignment="1">
      <alignment vertical="center"/>
    </xf>
    <xf numFmtId="1" fontId="21" fillId="5" borderId="3" xfId="0" applyNumberFormat="1" applyFont="1" applyFill="1" applyBorder="1" applyAlignment="1">
      <alignment vertical="center"/>
    </xf>
    <xf numFmtId="3" fontId="21" fillId="0" borderId="2" xfId="0" applyNumberFormat="1" applyFont="1" applyBorder="1" applyAlignment="1">
      <alignment vertical="center"/>
    </xf>
    <xf numFmtId="1" fontId="23" fillId="0" borderId="6" xfId="0" applyNumberFormat="1" applyFont="1" applyBorder="1" applyAlignment="1">
      <alignment vertical="center"/>
    </xf>
    <xf numFmtId="3" fontId="22" fillId="5" borderId="2" xfId="0" applyNumberFormat="1" applyFont="1" applyFill="1" applyBorder="1" applyAlignment="1" applyProtection="1">
      <alignment vertical="center"/>
      <protection locked="0"/>
    </xf>
    <xf numFmtId="49" fontId="8" fillId="0" borderId="5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 applyProtection="1">
      <alignment vertical="center"/>
      <protection locked="0"/>
    </xf>
    <xf numFmtId="1" fontId="8" fillId="0" borderId="6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16" fillId="0" borderId="13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9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textRotation="90" wrapText="1"/>
    </xf>
    <xf numFmtId="0" fontId="16" fillId="0" borderId="10" xfId="0" applyFont="1" applyBorder="1" applyAlignment="1">
      <alignment horizontal="center" vertical="center"/>
    </xf>
    <xf numFmtId="0" fontId="7" fillId="5" borderId="11" xfId="0" applyFont="1" applyFill="1" applyBorder="1" applyAlignment="1">
      <alignment wrapText="1"/>
    </xf>
    <xf numFmtId="3" fontId="7" fillId="5" borderId="11" xfId="0" applyNumberFormat="1" applyFont="1" applyFill="1" applyBorder="1"/>
    <xf numFmtId="1" fontId="7" fillId="5" borderId="12" xfId="0" applyNumberFormat="1" applyFont="1" applyFill="1" applyBorder="1"/>
    <xf numFmtId="3" fontId="1" fillId="3" borderId="8" xfId="0" applyNumberFormat="1" applyFont="1" applyFill="1" applyBorder="1"/>
    <xf numFmtId="1" fontId="1" fillId="3" borderId="9" xfId="0" applyNumberFormat="1" applyFont="1" applyFill="1" applyBorder="1"/>
    <xf numFmtId="0" fontId="7" fillId="5" borderId="11" xfId="0" applyFont="1" applyFill="1" applyBorder="1"/>
    <xf numFmtId="0" fontId="7" fillId="5" borderId="14" xfId="0" applyFont="1" applyFill="1" applyBorder="1"/>
    <xf numFmtId="3" fontId="7" fillId="5" borderId="14" xfId="0" applyNumberFormat="1" applyFont="1" applyFill="1" applyBorder="1"/>
    <xf numFmtId="3" fontId="7" fillId="5" borderId="15" xfId="0" applyNumberFormat="1" applyFont="1" applyFill="1" applyBorder="1"/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/>
    <xf numFmtId="3" fontId="16" fillId="3" borderId="8" xfId="0" applyNumberFormat="1" applyFont="1" applyFill="1" applyBorder="1"/>
    <xf numFmtId="1" fontId="16" fillId="3" borderId="9" xfId="0" applyNumberFormat="1" applyFont="1" applyFill="1" applyBorder="1"/>
    <xf numFmtId="0" fontId="7" fillId="4" borderId="11" xfId="0" applyFont="1" applyFill="1" applyBorder="1"/>
    <xf numFmtId="3" fontId="7" fillId="4" borderId="11" xfId="0" applyNumberFormat="1" applyFont="1" applyFill="1" applyBorder="1"/>
    <xf numFmtId="1" fontId="7" fillId="4" borderId="12" xfId="0" applyNumberFormat="1" applyFont="1" applyFill="1" applyBorder="1"/>
    <xf numFmtId="0" fontId="9" fillId="5" borderId="14" xfId="0" applyFont="1" applyFill="1" applyBorder="1"/>
    <xf numFmtId="3" fontId="9" fillId="5" borderId="14" xfId="0" applyNumberFormat="1" applyFont="1" applyFill="1" applyBorder="1"/>
    <xf numFmtId="1" fontId="7" fillId="5" borderId="15" xfId="0" applyNumberFormat="1" applyFont="1" applyFill="1" applyBorder="1"/>
    <xf numFmtId="0" fontId="16" fillId="0" borderId="19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left"/>
    </xf>
    <xf numFmtId="3" fontId="16" fillId="3" borderId="8" xfId="0" applyNumberFormat="1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wrapText="1"/>
    </xf>
    <xf numFmtId="3" fontId="4" fillId="0" borderId="12" xfId="0" applyNumberFormat="1" applyFont="1" applyBorder="1" applyAlignment="1">
      <alignment wrapText="1"/>
    </xf>
    <xf numFmtId="0" fontId="16" fillId="3" borderId="7" xfId="0" applyFont="1" applyFill="1" applyBorder="1" applyAlignment="1">
      <alignment wrapText="1"/>
    </xf>
    <xf numFmtId="0" fontId="16" fillId="3" borderId="8" xfId="0" applyFont="1" applyFill="1" applyBorder="1" applyAlignment="1">
      <alignment wrapText="1"/>
    </xf>
    <xf numFmtId="3" fontId="16" fillId="3" borderId="8" xfId="0" applyNumberFormat="1" applyFont="1" applyFill="1" applyBorder="1" applyAlignment="1">
      <alignment wrapText="1"/>
    </xf>
    <xf numFmtId="3" fontId="16" fillId="3" borderId="9" xfId="0" applyNumberFormat="1" applyFont="1" applyFill="1" applyBorder="1" applyAlignment="1">
      <alignment wrapText="1"/>
    </xf>
    <xf numFmtId="0" fontId="17" fillId="3" borderId="5" xfId="0" applyFont="1" applyFill="1" applyBorder="1"/>
    <xf numFmtId="49" fontId="17" fillId="3" borderId="6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horizontal="center"/>
    </xf>
    <xf numFmtId="49" fontId="6" fillId="5" borderId="14" xfId="0" applyNumberFormat="1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14" xfId="0" applyFont="1" applyFill="1" applyBorder="1"/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/>
    <xf numFmtId="49" fontId="7" fillId="3" borderId="7" xfId="0" applyNumberFormat="1" applyFont="1" applyFill="1" applyBorder="1" applyAlignment="1">
      <alignment horizontal="center"/>
    </xf>
    <xf numFmtId="49" fontId="7" fillId="3" borderId="8" xfId="0" applyNumberFormat="1" applyFont="1" applyFill="1" applyBorder="1" applyAlignment="1">
      <alignment horizontal="center"/>
    </xf>
    <xf numFmtId="0" fontId="7" fillId="3" borderId="8" xfId="0" applyFont="1" applyFill="1" applyBorder="1"/>
    <xf numFmtId="3" fontId="7" fillId="3" borderId="8" xfId="0" applyNumberFormat="1" applyFont="1" applyFill="1" applyBorder="1"/>
    <xf numFmtId="3" fontId="7" fillId="3" borderId="9" xfId="0" applyNumberFormat="1" applyFont="1" applyFill="1" applyBorder="1"/>
    <xf numFmtId="49" fontId="4" fillId="2" borderId="13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1" fontId="4" fillId="0" borderId="14" xfId="0" applyNumberFormat="1" applyFont="1" applyBorder="1"/>
    <xf numFmtId="2" fontId="4" fillId="0" borderId="14" xfId="0" applyNumberFormat="1" applyFont="1" applyBorder="1"/>
    <xf numFmtId="3" fontId="4" fillId="0" borderId="14" xfId="0" applyNumberFormat="1" applyFont="1" applyBorder="1"/>
    <xf numFmtId="3" fontId="4" fillId="0" borderId="15" xfId="0" applyNumberFormat="1" applyFont="1" applyBorder="1"/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wrapText="1"/>
    </xf>
    <xf numFmtId="0" fontId="5" fillId="0" borderId="11" xfId="0" applyFont="1" applyBorder="1" applyAlignment="1">
      <alignment wrapText="1"/>
    </xf>
    <xf numFmtId="3" fontId="2" fillId="0" borderId="11" xfId="0" applyNumberFormat="1" applyFont="1" applyBorder="1" applyAlignment="1">
      <alignment wrapText="1"/>
    </xf>
    <xf numFmtId="1" fontId="2" fillId="0" borderId="11" xfId="0" applyNumberFormat="1" applyFont="1" applyBorder="1" applyAlignment="1">
      <alignment wrapText="1"/>
    </xf>
    <xf numFmtId="1" fontId="2" fillId="0" borderId="12" xfId="0" applyNumberFormat="1" applyFont="1" applyBorder="1" applyAlignment="1">
      <alignment wrapText="1"/>
    </xf>
    <xf numFmtId="0" fontId="7" fillId="3" borderId="7" xfId="0" applyFont="1" applyFill="1" applyBorder="1" applyAlignment="1">
      <alignment wrapText="1"/>
    </xf>
    <xf numFmtId="0" fontId="7" fillId="3" borderId="8" xfId="0" applyFont="1" applyFill="1" applyBorder="1" applyAlignment="1">
      <alignment wrapText="1"/>
    </xf>
    <xf numFmtId="3" fontId="7" fillId="3" borderId="8" xfId="0" applyNumberFormat="1" applyFont="1" applyFill="1" applyBorder="1" applyAlignment="1">
      <alignment wrapText="1"/>
    </xf>
    <xf numFmtId="1" fontId="7" fillId="3" borderId="8" xfId="0" applyNumberFormat="1" applyFont="1" applyFill="1" applyBorder="1" applyAlignment="1">
      <alignment wrapText="1"/>
    </xf>
    <xf numFmtId="49" fontId="9" fillId="3" borderId="6" xfId="0" applyNumberFormat="1" applyFont="1" applyFill="1" applyBorder="1" applyAlignment="1">
      <alignment horizontal="right" wrapText="1"/>
    </xf>
    <xf numFmtId="3" fontId="7" fillId="3" borderId="36" xfId="0" applyNumberFormat="1" applyFont="1" applyFill="1" applyBorder="1"/>
    <xf numFmtId="2" fontId="7" fillId="3" borderId="5" xfId="0" applyNumberFormat="1" applyFont="1" applyFill="1" applyBorder="1" applyAlignment="1">
      <alignment wrapText="1"/>
    </xf>
    <xf numFmtId="2" fontId="7" fillId="3" borderId="8" xfId="0" applyNumberFormat="1" applyFont="1" applyFill="1" applyBorder="1"/>
    <xf numFmtId="0" fontId="16" fillId="0" borderId="13" xfId="0" applyFont="1" applyBorder="1" applyAlignment="1">
      <alignment horizontal="center" vertical="justify"/>
    </xf>
    <xf numFmtId="0" fontId="16" fillId="0" borderId="14" xfId="0" applyFont="1" applyBorder="1" applyAlignment="1">
      <alignment horizontal="center" vertical="justify"/>
    </xf>
    <xf numFmtId="0" fontId="16" fillId="0" borderId="15" xfId="0" applyFont="1" applyBorder="1" applyAlignment="1">
      <alignment horizontal="center" vertical="justify"/>
    </xf>
    <xf numFmtId="0" fontId="9" fillId="3" borderId="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1" fontId="4" fillId="0" borderId="12" xfId="0" applyNumberFormat="1" applyFont="1" applyBorder="1"/>
    <xf numFmtId="0" fontId="16" fillId="3" borderId="7" xfId="0" applyFont="1" applyFill="1" applyBorder="1"/>
    <xf numFmtId="3" fontId="16" fillId="3" borderId="9" xfId="0" applyNumberFormat="1" applyFont="1" applyFill="1" applyBorder="1"/>
    <xf numFmtId="0" fontId="9" fillId="3" borderId="39" xfId="0" applyFont="1" applyFill="1" applyBorder="1" applyAlignment="1" applyProtection="1">
      <alignment horizontal="center" vertical="center" wrapText="1"/>
      <protection locked="0"/>
    </xf>
    <xf numFmtId="0" fontId="9" fillId="3" borderId="40" xfId="0" applyFont="1" applyFill="1" applyBorder="1" applyAlignment="1" applyProtection="1">
      <alignment horizontal="center" vertical="center" wrapText="1"/>
      <protection locked="0"/>
    </xf>
    <xf numFmtId="0" fontId="1" fillId="5" borderId="7" xfId="0" applyFont="1" applyFill="1" applyBorder="1" applyAlignment="1">
      <alignment vertical="center"/>
    </xf>
    <xf numFmtId="0" fontId="7" fillId="5" borderId="8" xfId="0" applyFont="1" applyFill="1" applyBorder="1" applyAlignment="1">
      <alignment vertical="center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4" borderId="7" xfId="0" applyFont="1" applyFill="1" applyBorder="1"/>
    <xf numFmtId="0" fontId="7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left"/>
    </xf>
    <xf numFmtId="3" fontId="7" fillId="4" borderId="8" xfId="0" applyNumberFormat="1" applyFont="1" applyFill="1" applyBorder="1" applyAlignment="1">
      <alignment horizontal="right"/>
    </xf>
    <xf numFmtId="3" fontId="7" fillId="4" borderId="9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center"/>
    </xf>
    <xf numFmtId="3" fontId="27" fillId="0" borderId="0" xfId="0" applyNumberFormat="1" applyFont="1"/>
    <xf numFmtId="0" fontId="9" fillId="3" borderId="8" xfId="0" applyFont="1" applyFill="1" applyBorder="1" applyAlignment="1">
      <alignment horizontal="left" indent="1"/>
    </xf>
    <xf numFmtId="0" fontId="12" fillId="3" borderId="20" xfId="0" applyFont="1" applyFill="1" applyBorder="1" applyAlignment="1">
      <alignment horizontal="left" indent="1"/>
    </xf>
    <xf numFmtId="0" fontId="7" fillId="3" borderId="2" xfId="0" applyFont="1" applyFill="1" applyBorder="1" applyAlignment="1">
      <alignment horizontal="left" vertical="center" indent="1"/>
    </xf>
    <xf numFmtId="0" fontId="7" fillId="4" borderId="2" xfId="0" applyFont="1" applyFill="1" applyBorder="1" applyAlignment="1">
      <alignment horizontal="left" vertical="top" indent="1"/>
    </xf>
    <xf numFmtId="0" fontId="6" fillId="5" borderId="2" xfId="0" applyFont="1" applyFill="1" applyBorder="1" applyAlignment="1">
      <alignment horizontal="left" vertical="top" indent="1"/>
    </xf>
    <xf numFmtId="0" fontId="6" fillId="0" borderId="2" xfId="0" applyFont="1" applyBorder="1" applyAlignment="1">
      <alignment horizontal="left" vertical="top" indent="1"/>
    </xf>
    <xf numFmtId="0" fontId="4" fillId="0" borderId="2" xfId="0" applyFont="1" applyBorder="1" applyAlignment="1">
      <alignment horizontal="left" vertical="top" wrapText="1" indent="1"/>
    </xf>
    <xf numFmtId="0" fontId="4" fillId="0" borderId="2" xfId="0" applyFont="1" applyBorder="1" applyAlignment="1">
      <alignment horizontal="left" vertical="top" indent="1"/>
    </xf>
    <xf numFmtId="0" fontId="7" fillId="4" borderId="2" xfId="0" applyFont="1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7" fillId="4" borderId="2" xfId="0" applyFont="1" applyFill="1" applyBorder="1" applyAlignment="1">
      <alignment horizontal="left" vertical="center" wrapText="1" indent="1"/>
    </xf>
    <xf numFmtId="0" fontId="15" fillId="0" borderId="2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6" fillId="5" borderId="14" xfId="0" applyFont="1" applyFill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wrapText="1" indent="1"/>
    </xf>
    <xf numFmtId="49" fontId="4" fillId="0" borderId="11" xfId="0" applyNumberFormat="1" applyFont="1" applyBorder="1" applyAlignment="1">
      <alignment horizontal="left" vertical="center" wrapText="1" indent="1"/>
    </xf>
    <xf numFmtId="0" fontId="15" fillId="0" borderId="5" xfId="0" applyFont="1" applyBorder="1" applyAlignment="1">
      <alignment horizontal="left" vertical="center" wrapText="1" indent="1"/>
    </xf>
    <xf numFmtId="0" fontId="7" fillId="3" borderId="14" xfId="0" applyFont="1" applyFill="1" applyBorder="1" applyAlignment="1">
      <alignment horizontal="left" vertical="center" wrapText="1" indent="1"/>
    </xf>
    <xf numFmtId="0" fontId="7" fillId="4" borderId="14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15" fillId="2" borderId="2" xfId="0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indent="1"/>
    </xf>
    <xf numFmtId="0" fontId="5" fillId="4" borderId="2" xfId="0" applyFont="1" applyFill="1" applyBorder="1" applyAlignment="1">
      <alignment horizontal="left" vertical="center" indent="1"/>
    </xf>
    <xf numFmtId="0" fontId="1" fillId="3" borderId="2" xfId="0" applyFont="1" applyFill="1" applyBorder="1" applyAlignment="1">
      <alignment horizontal="left" vertical="center" wrapText="1" indent="1"/>
    </xf>
    <xf numFmtId="0" fontId="5" fillId="5" borderId="2" xfId="0" applyFont="1" applyFill="1" applyBorder="1" applyAlignment="1">
      <alignment horizontal="left" vertical="center" indent="1"/>
    </xf>
    <xf numFmtId="0" fontId="2" fillId="2" borderId="8" xfId="0" applyFont="1" applyFill="1" applyBorder="1" applyAlignment="1">
      <alignment horizontal="center" vertical="center"/>
    </xf>
    <xf numFmtId="1" fontId="6" fillId="0" borderId="6" xfId="0" applyNumberFormat="1" applyFont="1" applyBorder="1" applyAlignment="1">
      <alignment vertical="center"/>
    </xf>
    <xf numFmtId="0" fontId="1" fillId="3" borderId="8" xfId="0" applyFont="1" applyFill="1" applyBorder="1" applyAlignment="1">
      <alignment horizontal="left" indent="1"/>
    </xf>
    <xf numFmtId="0" fontId="9" fillId="3" borderId="18" xfId="0" applyFont="1" applyFill="1" applyBorder="1" applyAlignment="1">
      <alignment horizontal="left" indent="1"/>
    </xf>
    <xf numFmtId="0" fontId="4" fillId="2" borderId="2" xfId="0" applyFont="1" applyFill="1" applyBorder="1" applyAlignment="1">
      <alignment horizontal="left" vertical="center" indent="1"/>
    </xf>
    <xf numFmtId="0" fontId="11" fillId="3" borderId="2" xfId="0" applyFont="1" applyFill="1" applyBorder="1" applyAlignment="1">
      <alignment horizontal="left" vertical="center" indent="1"/>
    </xf>
    <xf numFmtId="0" fontId="22" fillId="0" borderId="2" xfId="0" applyFont="1" applyBorder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 indent="1"/>
    </xf>
    <xf numFmtId="0" fontId="4" fillId="5" borderId="2" xfId="0" applyFont="1" applyFill="1" applyBorder="1" applyAlignment="1">
      <alignment horizontal="left" vertical="center" indent="1"/>
    </xf>
    <xf numFmtId="0" fontId="15" fillId="2" borderId="2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left" vertical="center" wrapText="1" indent="1"/>
    </xf>
    <xf numFmtId="0" fontId="14" fillId="0" borderId="2" xfId="0" applyFont="1" applyBorder="1" applyAlignment="1">
      <alignment horizontal="left" vertical="center" wrapText="1" indent="1"/>
    </xf>
    <xf numFmtId="0" fontId="21" fillId="2" borderId="2" xfId="0" applyFont="1" applyFill="1" applyBorder="1" applyAlignment="1">
      <alignment horizontal="left" vertical="center" indent="1"/>
    </xf>
    <xf numFmtId="0" fontId="21" fillId="0" borderId="2" xfId="0" applyFont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vertical="center" indent="1"/>
    </xf>
    <xf numFmtId="0" fontId="15" fillId="5" borderId="2" xfId="0" applyFont="1" applyFill="1" applyBorder="1" applyAlignment="1">
      <alignment horizontal="left" vertical="center" wrapText="1" indent="1"/>
    </xf>
    <xf numFmtId="0" fontId="23" fillId="0" borderId="2" xfId="0" applyFont="1" applyBorder="1" applyAlignment="1">
      <alignment horizontal="left" vertical="center" wrapText="1" indent="1"/>
    </xf>
    <xf numFmtId="0" fontId="22" fillId="5" borderId="2" xfId="0" applyFont="1" applyFill="1" applyBorder="1" applyAlignment="1">
      <alignment horizontal="left" vertical="center" wrapText="1" indent="1"/>
    </xf>
    <xf numFmtId="0" fontId="22" fillId="0" borderId="2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1" fillId="3" borderId="14" xfId="0" applyFont="1" applyFill="1" applyBorder="1" applyAlignment="1">
      <alignment horizontal="left" vertical="center" wrapText="1" indent="1"/>
    </xf>
    <xf numFmtId="0" fontId="12" fillId="3" borderId="2" xfId="0" applyFont="1" applyFill="1" applyBorder="1" applyAlignment="1">
      <alignment horizontal="left" vertical="center" wrapText="1" indent="1"/>
    </xf>
    <xf numFmtId="49" fontId="8" fillId="0" borderId="2" xfId="0" applyNumberFormat="1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justify" wrapText="1" indent="1"/>
    </xf>
    <xf numFmtId="0" fontId="22" fillId="2" borderId="2" xfId="0" applyFont="1" applyFill="1" applyBorder="1" applyAlignment="1">
      <alignment horizontal="left" vertical="center" wrapText="1" indent="1"/>
    </xf>
    <xf numFmtId="0" fontId="21" fillId="5" borderId="2" xfId="0" applyFont="1" applyFill="1" applyBorder="1" applyAlignment="1">
      <alignment horizontal="left" vertical="center" wrapText="1" indent="1"/>
    </xf>
    <xf numFmtId="0" fontId="23" fillId="0" borderId="5" xfId="0" applyFont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6" fillId="0" borderId="2" xfId="0" applyFont="1" applyBorder="1" applyAlignment="1">
      <alignment horizontal="left" indent="1"/>
    </xf>
    <xf numFmtId="0" fontId="7" fillId="3" borderId="7" xfId="0" applyFont="1" applyFill="1" applyBorder="1" applyAlignment="1">
      <alignment horizontal="center" vertical="center" wrapText="1"/>
    </xf>
    <xf numFmtId="49" fontId="6" fillId="5" borderId="17" xfId="0" applyNumberFormat="1" applyFont="1" applyFill="1" applyBorder="1" applyAlignment="1">
      <alignment horizontal="center"/>
    </xf>
    <xf numFmtId="49" fontId="6" fillId="5" borderId="18" xfId="0" applyNumberFormat="1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6" fillId="5" borderId="18" xfId="0" applyFont="1" applyFill="1" applyBorder="1"/>
    <xf numFmtId="3" fontId="6" fillId="5" borderId="18" xfId="0" applyNumberFormat="1" applyFont="1" applyFill="1" applyBorder="1"/>
    <xf numFmtId="3" fontId="6" fillId="5" borderId="16" xfId="0" applyNumberFormat="1" applyFont="1" applyFill="1" applyBorder="1"/>
    <xf numFmtId="49" fontId="4" fillId="0" borderId="4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/>
    <xf numFmtId="0" fontId="6" fillId="5" borderId="18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left" vertical="center"/>
    </xf>
    <xf numFmtId="3" fontId="6" fillId="5" borderId="18" xfId="0" applyNumberFormat="1" applyFont="1" applyFill="1" applyBorder="1" applyAlignment="1">
      <alignment horizontal="right" vertical="center" wrapText="1"/>
    </xf>
    <xf numFmtId="3" fontId="6" fillId="5" borderId="16" xfId="0" applyNumberFormat="1" applyFont="1" applyFill="1" applyBorder="1" applyAlignment="1">
      <alignment horizontal="right" vertical="center" wrapText="1"/>
    </xf>
    <xf numFmtId="49" fontId="6" fillId="3" borderId="7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center"/>
    </xf>
    <xf numFmtId="3" fontId="8" fillId="2" borderId="2" xfId="0" applyNumberFormat="1" applyFont="1" applyFill="1" applyBorder="1"/>
    <xf numFmtId="49" fontId="4" fillId="0" borderId="4" xfId="0" applyNumberFormat="1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right"/>
    </xf>
    <xf numFmtId="2" fontId="6" fillId="5" borderId="18" xfId="0" applyNumberFormat="1" applyFont="1" applyFill="1" applyBorder="1"/>
    <xf numFmtId="1" fontId="4" fillId="0" borderId="5" xfId="0" applyNumberFormat="1" applyFont="1" applyBorder="1" applyAlignment="1">
      <alignment horizontal="right"/>
    </xf>
    <xf numFmtId="3" fontId="4" fillId="2" borderId="5" xfId="0" applyNumberFormat="1" applyFont="1" applyFill="1" applyBorder="1"/>
    <xf numFmtId="3" fontId="4" fillId="2" borderId="6" xfId="0" applyNumberFormat="1" applyFont="1" applyFill="1" applyBorder="1"/>
    <xf numFmtId="0" fontId="7" fillId="3" borderId="29" xfId="0" applyFont="1" applyFill="1" applyBorder="1" applyAlignment="1" applyProtection="1">
      <alignment horizontal="center" vertical="center" wrapText="1"/>
      <protection locked="0"/>
    </xf>
    <xf numFmtId="0" fontId="19" fillId="0" borderId="41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25" fillId="4" borderId="39" xfId="0" applyFont="1" applyFill="1" applyBorder="1" applyAlignment="1">
      <alignment horizontal="center" vertical="center" wrapText="1"/>
    </xf>
    <xf numFmtId="49" fontId="19" fillId="4" borderId="29" xfId="0" applyNumberFormat="1" applyFont="1" applyFill="1" applyBorder="1" applyAlignment="1">
      <alignment horizontal="center" vertical="center" wrapText="1"/>
    </xf>
    <xf numFmtId="0" fontId="26" fillId="4" borderId="29" xfId="0" applyFont="1" applyFill="1" applyBorder="1" applyAlignment="1">
      <alignment vertical="center" wrapText="1"/>
    </xf>
    <xf numFmtId="3" fontId="26" fillId="4" borderId="29" xfId="0" applyNumberFormat="1" applyFont="1" applyFill="1" applyBorder="1" applyAlignment="1">
      <alignment horizontal="right" vertical="center" wrapText="1"/>
    </xf>
    <xf numFmtId="3" fontId="26" fillId="4" borderId="40" xfId="0" applyNumberFormat="1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4" fillId="0" borderId="11" xfId="0" applyFont="1" applyBorder="1" applyAlignment="1">
      <alignment horizontal="left" indent="1"/>
    </xf>
    <xf numFmtId="0" fontId="3" fillId="3" borderId="7" xfId="0" applyFont="1" applyFill="1" applyBorder="1"/>
    <xf numFmtId="0" fontId="3" fillId="3" borderId="8" xfId="0" applyFont="1" applyFill="1" applyBorder="1"/>
    <xf numFmtId="0" fontId="7" fillId="3" borderId="8" xfId="0" applyFont="1" applyFill="1" applyBorder="1" applyAlignment="1">
      <alignment horizontal="left" indent="1"/>
    </xf>
    <xf numFmtId="1" fontId="7" fillId="3" borderId="9" xfId="0" applyNumberFormat="1" applyFont="1" applyFill="1" applyBorder="1"/>
    <xf numFmtId="0" fontId="7" fillId="3" borderId="7" xfId="0" applyFont="1" applyFill="1" applyBorder="1" applyAlignment="1">
      <alignment horizontal="center" vertical="center"/>
    </xf>
    <xf numFmtId="0" fontId="4" fillId="0" borderId="17" xfId="0" applyFont="1" applyBorder="1"/>
    <xf numFmtId="0" fontId="4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3" fontId="22" fillId="2" borderId="2" xfId="0" applyNumberFormat="1" applyFont="1" applyFill="1" applyBorder="1" applyAlignment="1" applyProtection="1">
      <alignment vertical="center"/>
      <protection locked="0"/>
    </xf>
    <xf numFmtId="3" fontId="21" fillId="2" borderId="2" xfId="0" applyNumberFormat="1" applyFont="1" applyFill="1" applyBorder="1" applyAlignment="1">
      <alignment vertical="center"/>
    </xf>
    <xf numFmtId="3" fontId="23" fillId="2" borderId="5" xfId="0" applyNumberFormat="1" applyFont="1" applyFill="1" applyBorder="1" applyAlignment="1" applyProtection="1">
      <alignment vertical="center"/>
      <protection locked="0"/>
    </xf>
    <xf numFmtId="3" fontId="4" fillId="2" borderId="18" xfId="0" applyNumberFormat="1" applyFont="1" applyFill="1" applyBorder="1" applyAlignment="1">
      <alignment horizontal="right"/>
    </xf>
    <xf numFmtId="3" fontId="4" fillId="2" borderId="16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0" fontId="16" fillId="2" borderId="0" xfId="0" applyFont="1" applyFill="1" applyAlignment="1">
      <alignment horizontal="left"/>
    </xf>
    <xf numFmtId="3" fontId="6" fillId="2" borderId="0" xfId="0" applyNumberFormat="1" applyFont="1" applyFill="1" applyAlignment="1">
      <alignment horizontal="left"/>
    </xf>
    <xf numFmtId="0" fontId="3" fillId="2" borderId="0" xfId="0" applyFont="1" applyFill="1"/>
    <xf numFmtId="0" fontId="17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18" fillId="2" borderId="0" xfId="0" applyFont="1" applyFill="1"/>
    <xf numFmtId="0" fontId="20" fillId="2" borderId="0" xfId="0" applyFont="1" applyFill="1"/>
    <xf numFmtId="3" fontId="15" fillId="2" borderId="0" xfId="0" applyNumberFormat="1" applyFont="1" applyFill="1" applyAlignment="1">
      <alignment horizontal="left"/>
    </xf>
    <xf numFmtId="0" fontId="25" fillId="5" borderId="37" xfId="0" applyFont="1" applyFill="1" applyBorder="1" applyAlignment="1">
      <alignment horizontal="center" vertical="center" wrapText="1"/>
    </xf>
    <xf numFmtId="49" fontId="26" fillId="5" borderId="32" xfId="0" applyNumberFormat="1" applyFont="1" applyFill="1" applyBorder="1" applyAlignment="1">
      <alignment horizontal="center" vertical="center" wrapText="1"/>
    </xf>
    <xf numFmtId="0" fontId="26" fillId="5" borderId="32" xfId="0" applyFont="1" applyFill="1" applyBorder="1" applyAlignment="1">
      <alignment vertical="center" wrapText="1"/>
    </xf>
    <xf numFmtId="3" fontId="26" fillId="5" borderId="32" xfId="0" applyNumberFormat="1" applyFont="1" applyFill="1" applyBorder="1" applyAlignment="1">
      <alignment horizontal="right" vertical="center" wrapText="1"/>
    </xf>
    <xf numFmtId="3" fontId="26" fillId="5" borderId="38" xfId="0" applyNumberFormat="1" applyFont="1" applyFill="1" applyBorder="1" applyAlignment="1">
      <alignment horizontal="right" vertical="center" wrapText="1"/>
    </xf>
    <xf numFmtId="0" fontId="7" fillId="4" borderId="2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 wrapText="1" indent="1"/>
    </xf>
    <xf numFmtId="0" fontId="14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left" vertical="center" wrapText="1" indent="1"/>
    </xf>
    <xf numFmtId="3" fontId="4" fillId="0" borderId="44" xfId="0" applyNumberFormat="1" applyFont="1" applyBorder="1"/>
    <xf numFmtId="3" fontId="4" fillId="2" borderId="11" xfId="0" applyNumberFormat="1" applyFont="1" applyFill="1" applyBorder="1"/>
    <xf numFmtId="1" fontId="7" fillId="3" borderId="9" xfId="0" applyNumberFormat="1" applyFont="1" applyFill="1" applyBorder="1" applyAlignment="1">
      <alignment wrapText="1"/>
    </xf>
    <xf numFmtId="3" fontId="1" fillId="2" borderId="33" xfId="0" applyNumberFormat="1" applyFont="1" applyFill="1" applyBorder="1"/>
    <xf numFmtId="0" fontId="7" fillId="4" borderId="45" xfId="0" applyFont="1" applyFill="1" applyBorder="1" applyAlignment="1">
      <alignment horizontal="center" vertical="center" wrapText="1"/>
    </xf>
    <xf numFmtId="3" fontId="6" fillId="5" borderId="46" xfId="0" applyNumberFormat="1" applyFont="1" applyFill="1" applyBorder="1"/>
    <xf numFmtId="3" fontId="4" fillId="2" borderId="47" xfId="0" applyNumberFormat="1" applyFont="1" applyFill="1" applyBorder="1"/>
    <xf numFmtId="3" fontId="6" fillId="5" borderId="47" xfId="0" applyNumberFormat="1" applyFont="1" applyFill="1" applyBorder="1"/>
    <xf numFmtId="3" fontId="4" fillId="0" borderId="47" xfId="0" applyNumberFormat="1" applyFont="1" applyBorder="1"/>
    <xf numFmtId="3" fontId="4" fillId="0" borderId="48" xfId="0" applyNumberFormat="1" applyFont="1" applyBorder="1"/>
    <xf numFmtId="49" fontId="2" fillId="0" borderId="4" xfId="0" applyNumberFormat="1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3" fontId="6" fillId="5" borderId="49" xfId="0" applyNumberFormat="1" applyFont="1" applyFill="1" applyBorder="1" applyAlignment="1">
      <alignment horizontal="right" vertical="center" wrapText="1"/>
    </xf>
    <xf numFmtId="3" fontId="6" fillId="5" borderId="44" xfId="0" applyNumberFormat="1" applyFont="1" applyFill="1" applyBorder="1"/>
    <xf numFmtId="3" fontId="4" fillId="2" borderId="44" xfId="0" applyNumberFormat="1" applyFont="1" applyFill="1" applyBorder="1"/>
    <xf numFmtId="3" fontId="6" fillId="5" borderId="49" xfId="0" applyNumberFormat="1" applyFont="1" applyFill="1" applyBorder="1"/>
    <xf numFmtId="3" fontId="4" fillId="2" borderId="50" xfId="0" applyNumberFormat="1" applyFont="1" applyFill="1" applyBorder="1"/>
    <xf numFmtId="3" fontId="4" fillId="2" borderId="48" xfId="0" applyNumberFormat="1" applyFont="1" applyFill="1" applyBorder="1"/>
    <xf numFmtId="3" fontId="4" fillId="0" borderId="51" xfId="0" applyNumberFormat="1" applyFont="1" applyBorder="1"/>
    <xf numFmtId="3" fontId="8" fillId="2" borderId="47" xfId="0" applyNumberFormat="1" applyFont="1" applyFill="1" applyBorder="1"/>
    <xf numFmtId="1" fontId="9" fillId="3" borderId="6" xfId="0" applyNumberFormat="1" applyFont="1" applyFill="1" applyBorder="1" applyAlignment="1">
      <alignment horizontal="right" wrapText="1"/>
    </xf>
    <xf numFmtId="3" fontId="0" fillId="2" borderId="0" xfId="0" applyNumberFormat="1" applyFill="1"/>
    <xf numFmtId="0" fontId="5" fillId="2" borderId="33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0" fontId="0" fillId="2" borderId="33" xfId="0" applyFill="1" applyBorder="1"/>
    <xf numFmtId="0" fontId="6" fillId="2" borderId="33" xfId="0" applyFont="1" applyFill="1" applyBorder="1"/>
    <xf numFmtId="0" fontId="6" fillId="2" borderId="0" xfId="0" applyFont="1" applyFill="1"/>
    <xf numFmtId="0" fontId="4" fillId="2" borderId="52" xfId="0" applyFont="1" applyFill="1" applyBorder="1" applyAlignment="1">
      <alignment horizontal="center" vertical="center"/>
    </xf>
    <xf numFmtId="49" fontId="4" fillId="2" borderId="52" xfId="0" applyNumberFormat="1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left" vertical="center" wrapText="1" indent="1"/>
    </xf>
    <xf numFmtId="3" fontId="4" fillId="2" borderId="52" xfId="0" applyNumberFormat="1" applyFont="1" applyFill="1" applyBorder="1" applyAlignment="1">
      <alignment vertical="center"/>
    </xf>
    <xf numFmtId="1" fontId="4" fillId="2" borderId="52" xfId="0" applyNumberFormat="1" applyFont="1" applyFill="1" applyBorder="1" applyAlignment="1">
      <alignment vertical="center"/>
    </xf>
    <xf numFmtId="3" fontId="14" fillId="2" borderId="2" xfId="0" applyNumberFormat="1" applyFont="1" applyFill="1" applyBorder="1" applyAlignment="1" applyProtection="1">
      <alignment vertical="center"/>
      <protection locked="0"/>
    </xf>
    <xf numFmtId="3" fontId="27" fillId="2" borderId="33" xfId="0" applyNumberFormat="1" applyFont="1" applyFill="1" applyBorder="1"/>
    <xf numFmtId="3" fontId="27" fillId="2" borderId="0" xfId="0" applyNumberFormat="1" applyFont="1" applyFill="1"/>
    <xf numFmtId="0" fontId="7" fillId="4" borderId="5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3" fontId="6" fillId="5" borderId="54" xfId="0" applyNumberFormat="1" applyFont="1" applyFill="1" applyBorder="1"/>
    <xf numFmtId="3" fontId="4" fillId="2" borderId="55" xfId="0" applyNumberFormat="1" applyFont="1" applyFill="1" applyBorder="1"/>
    <xf numFmtId="3" fontId="6" fillId="5" borderId="55" xfId="0" applyNumberFormat="1" applyFont="1" applyFill="1" applyBorder="1"/>
    <xf numFmtId="3" fontId="4" fillId="0" borderId="55" xfId="0" applyNumberFormat="1" applyFont="1" applyBorder="1"/>
    <xf numFmtId="3" fontId="4" fillId="0" borderId="50" xfId="0" applyNumberFormat="1" applyFont="1" applyBorder="1"/>
    <xf numFmtId="0" fontId="4" fillId="0" borderId="31" xfId="0" applyFont="1" applyBorder="1"/>
    <xf numFmtId="3" fontId="4" fillId="2" borderId="51" xfId="0" applyNumberFormat="1" applyFont="1" applyFill="1" applyBorder="1"/>
    <xf numFmtId="3" fontId="4" fillId="2" borderId="12" xfId="0" applyNumberFormat="1" applyFont="1" applyFill="1" applyBorder="1"/>
    <xf numFmtId="49" fontId="4" fillId="0" borderId="30" xfId="0" applyNumberFormat="1" applyFont="1" applyBorder="1" applyAlignment="1">
      <alignment horizontal="center" wrapText="1"/>
    </xf>
    <xf numFmtId="49" fontId="4" fillId="0" borderId="31" xfId="0" applyNumberFormat="1" applyFont="1" applyBorder="1" applyAlignment="1">
      <alignment horizontal="center" wrapText="1"/>
    </xf>
    <xf numFmtId="0" fontId="4" fillId="0" borderId="31" xfId="0" applyFont="1" applyBorder="1" applyAlignment="1">
      <alignment horizontal="right"/>
    </xf>
    <xf numFmtId="3" fontId="4" fillId="0" borderId="31" xfId="0" applyNumberFormat="1" applyFont="1" applyBorder="1"/>
    <xf numFmtId="3" fontId="4" fillId="0" borderId="56" xfId="0" applyNumberFormat="1" applyFont="1" applyBorder="1"/>
    <xf numFmtId="3" fontId="7" fillId="5" borderId="24" xfId="0" applyNumberFormat="1" applyFont="1" applyFill="1" applyBorder="1" applyAlignment="1">
      <alignment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/>
    <xf numFmtId="1" fontId="3" fillId="0" borderId="15" xfId="0" applyNumberFormat="1" applyFont="1" applyBorder="1"/>
    <xf numFmtId="0" fontId="5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justify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justify" wrapText="1"/>
    </xf>
    <xf numFmtId="0" fontId="1" fillId="3" borderId="34" xfId="0" applyFont="1" applyFill="1" applyBorder="1" applyAlignment="1">
      <alignment horizontal="left" vertical="center"/>
    </xf>
    <xf numFmtId="0" fontId="1" fillId="3" borderId="35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justify" vertical="justify" wrapText="1"/>
    </xf>
    <xf numFmtId="0" fontId="24" fillId="0" borderId="0" xfId="0" applyFont="1" applyAlignment="1">
      <alignment horizontal="center" vertical="center"/>
    </xf>
    <xf numFmtId="0" fontId="5" fillId="2" borderId="3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wrapText="1"/>
    </xf>
    <xf numFmtId="0" fontId="7" fillId="2" borderId="33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" fillId="2" borderId="3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0" borderId="0" xfId="0" applyFont="1"/>
    <xf numFmtId="0" fontId="18" fillId="0" borderId="0" xfId="0" applyFont="1" applyAlignment="1">
      <alignment horizontal="center"/>
    </xf>
    <xf numFmtId="0" fontId="16" fillId="0" borderId="27" xfId="0" applyFont="1" applyBorder="1" applyAlignment="1">
      <alignment horizont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2" fontId="7" fillId="3" borderId="17" xfId="0" applyNumberFormat="1" applyFont="1" applyFill="1" applyBorder="1" applyAlignment="1">
      <alignment horizontal="center" vertical="center" wrapText="1"/>
    </xf>
    <xf numFmtId="2" fontId="7" fillId="3" borderId="18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justify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K65"/>
  <sheetViews>
    <sheetView tabSelected="1" zoomScale="120" zoomScaleNormal="120" zoomScalePageLayoutView="120" workbookViewId="0">
      <selection sqref="A1:E1"/>
    </sheetView>
  </sheetViews>
  <sheetFormatPr defaultRowHeight="15" x14ac:dyDescent="0.25"/>
  <cols>
    <col min="1" max="1" width="5" style="144" customWidth="1"/>
    <col min="2" max="2" width="48" customWidth="1"/>
    <col min="3" max="3" width="12.140625" customWidth="1"/>
    <col min="4" max="4" width="13.85546875" customWidth="1"/>
    <col min="5" max="5" width="9.5703125" customWidth="1"/>
  </cols>
  <sheetData>
    <row r="1" spans="1:11" x14ac:dyDescent="0.25">
      <c r="A1" s="655" t="s">
        <v>718</v>
      </c>
      <c r="B1" s="655"/>
      <c r="C1" s="655"/>
      <c r="D1" s="655"/>
      <c r="E1" s="655"/>
    </row>
    <row r="2" spans="1:11" x14ac:dyDescent="0.25">
      <c r="A2" s="655" t="s">
        <v>277</v>
      </c>
      <c r="B2" s="655"/>
      <c r="C2" s="655"/>
      <c r="D2" s="655"/>
      <c r="E2" s="655"/>
      <c r="K2" t="s">
        <v>677</v>
      </c>
    </row>
    <row r="3" spans="1:11" x14ac:dyDescent="0.25">
      <c r="A3" s="655" t="s">
        <v>278</v>
      </c>
      <c r="B3" s="655"/>
      <c r="C3" s="655"/>
      <c r="D3" s="655"/>
      <c r="E3" s="655"/>
    </row>
    <row r="4" spans="1:11" x14ac:dyDescent="0.25">
      <c r="A4" s="655" t="s">
        <v>279</v>
      </c>
      <c r="B4" s="655"/>
      <c r="C4" s="655"/>
      <c r="D4" s="655"/>
      <c r="E4" s="655"/>
    </row>
    <row r="5" spans="1:11" x14ac:dyDescent="0.25">
      <c r="A5" s="655" t="s">
        <v>280</v>
      </c>
      <c r="B5" s="655"/>
      <c r="C5" s="655"/>
      <c r="D5" s="655"/>
      <c r="E5" s="655"/>
    </row>
    <row r="6" spans="1:11" x14ac:dyDescent="0.25">
      <c r="A6" s="655"/>
      <c r="B6" s="655"/>
      <c r="C6" s="655"/>
      <c r="D6" s="655"/>
      <c r="E6" s="655"/>
    </row>
    <row r="7" spans="1:11" x14ac:dyDescent="0.25">
      <c r="A7" s="655" t="s">
        <v>691</v>
      </c>
      <c r="B7" s="655"/>
      <c r="C7" s="655"/>
      <c r="D7" s="655"/>
      <c r="E7" s="655"/>
    </row>
    <row r="8" spans="1:11" x14ac:dyDescent="0.25">
      <c r="A8" s="655" t="s">
        <v>281</v>
      </c>
      <c r="B8" s="655"/>
      <c r="C8" s="655"/>
      <c r="D8" s="655"/>
      <c r="E8" s="655"/>
    </row>
    <row r="9" spans="1:11" x14ac:dyDescent="0.25">
      <c r="A9" s="655"/>
      <c r="B9" s="655"/>
      <c r="C9" s="655"/>
      <c r="D9" s="655"/>
      <c r="E9" s="655"/>
    </row>
    <row r="10" spans="1:11" ht="65.25" customHeight="1" x14ac:dyDescent="0.25">
      <c r="A10" s="656" t="s">
        <v>692</v>
      </c>
      <c r="B10" s="656"/>
      <c r="C10" s="656"/>
      <c r="D10" s="656"/>
      <c r="E10" s="656"/>
    </row>
    <row r="11" spans="1:11" x14ac:dyDescent="0.25">
      <c r="A11" s="655"/>
      <c r="B11" s="655"/>
      <c r="C11" s="655"/>
      <c r="D11" s="655"/>
      <c r="E11" s="655"/>
    </row>
    <row r="12" spans="1:11" ht="15.75" x14ac:dyDescent="0.25">
      <c r="A12" s="657" t="s">
        <v>719</v>
      </c>
      <c r="B12" s="657"/>
      <c r="C12" s="657"/>
      <c r="D12" s="657"/>
      <c r="E12" s="657"/>
    </row>
    <row r="13" spans="1:11" s="143" customFormat="1" x14ac:dyDescent="0.25">
      <c r="A13" s="144"/>
      <c r="B13" s="144"/>
      <c r="C13" s="144"/>
      <c r="D13" s="144"/>
      <c r="E13" s="144"/>
    </row>
    <row r="14" spans="1:11" s="143" customFormat="1" x14ac:dyDescent="0.25">
      <c r="A14" s="648" t="s">
        <v>282</v>
      </c>
      <c r="B14" s="648"/>
      <c r="C14" s="648"/>
      <c r="D14" s="648"/>
      <c r="E14" s="648"/>
    </row>
    <row r="15" spans="1:11" s="143" customFormat="1" ht="30.75" customHeight="1" x14ac:dyDescent="0.25">
      <c r="A15" s="652" t="s">
        <v>720</v>
      </c>
      <c r="B15" s="652"/>
      <c r="C15" s="652"/>
      <c r="D15" s="652"/>
      <c r="E15" s="652"/>
    </row>
    <row r="16" spans="1:11" x14ac:dyDescent="0.25">
      <c r="A16" s="649"/>
      <c r="B16" s="649"/>
      <c r="C16" s="649"/>
      <c r="D16" s="649"/>
      <c r="E16" s="649"/>
    </row>
    <row r="17" spans="1:5" x14ac:dyDescent="0.25">
      <c r="A17" s="650" t="s">
        <v>283</v>
      </c>
      <c r="B17" s="650"/>
      <c r="C17" s="650"/>
      <c r="D17" s="650"/>
      <c r="E17" s="650"/>
    </row>
    <row r="18" spans="1:5" x14ac:dyDescent="0.25">
      <c r="A18" s="648" t="s">
        <v>284</v>
      </c>
      <c r="B18" s="648"/>
      <c r="C18" s="648"/>
      <c r="D18" s="648"/>
      <c r="E18" s="648"/>
    </row>
    <row r="19" spans="1:5" ht="29.25" customHeight="1" x14ac:dyDescent="0.25">
      <c r="A19" s="652" t="s">
        <v>289</v>
      </c>
      <c r="B19" s="652"/>
      <c r="C19" s="652"/>
      <c r="D19" s="652"/>
      <c r="E19" s="652"/>
    </row>
    <row r="20" spans="1:5" ht="16.5" customHeight="1" x14ac:dyDescent="0.25">
      <c r="A20" s="238"/>
      <c r="B20" s="238"/>
      <c r="C20" s="238"/>
      <c r="D20" s="238"/>
      <c r="E20" s="238"/>
    </row>
    <row r="21" spans="1:5" ht="15.75" thickBot="1" x14ac:dyDescent="0.3">
      <c r="A21" s="651" t="s">
        <v>298</v>
      </c>
      <c r="B21" s="651"/>
      <c r="C21" s="651"/>
      <c r="D21" s="651"/>
      <c r="E21" s="651"/>
    </row>
    <row r="22" spans="1:5" ht="60.75" thickBot="1" x14ac:dyDescent="0.3">
      <c r="A22" s="348"/>
      <c r="B22" s="349" t="s">
        <v>2</v>
      </c>
      <c r="C22" s="4" t="s">
        <v>678</v>
      </c>
      <c r="D22" s="4" t="s">
        <v>704</v>
      </c>
      <c r="E22" s="352" t="s">
        <v>21</v>
      </c>
    </row>
    <row r="23" spans="1:5" s="117" customFormat="1" ht="15.75" thickBot="1" x14ac:dyDescent="0.3">
      <c r="A23" s="373"/>
      <c r="B23" s="374">
        <v>1</v>
      </c>
      <c r="C23" s="374">
        <v>2</v>
      </c>
      <c r="D23" s="374">
        <v>3</v>
      </c>
      <c r="E23" s="375" t="s">
        <v>51</v>
      </c>
    </row>
    <row r="24" spans="1:5" ht="15.75" thickBot="1" x14ac:dyDescent="0.3">
      <c r="A24" s="363" t="s">
        <v>123</v>
      </c>
      <c r="B24" s="376" t="s">
        <v>121</v>
      </c>
      <c r="C24" s="377"/>
      <c r="D24" s="377"/>
      <c r="E24" s="378"/>
    </row>
    <row r="25" spans="1:5" x14ac:dyDescent="0.25">
      <c r="A25" s="347"/>
      <c r="B25" s="360" t="s">
        <v>52</v>
      </c>
      <c r="C25" s="361">
        <f>SUM(C26:C29)</f>
        <v>14800000</v>
      </c>
      <c r="D25" s="361">
        <f>SUM(D26:D29)</f>
        <v>13055000</v>
      </c>
      <c r="E25" s="372">
        <f t="shared" ref="E25:E39" si="0">IFERROR((D25/C25)*100,"")</f>
        <v>88.209459459459467</v>
      </c>
    </row>
    <row r="26" spans="1:5" x14ac:dyDescent="0.25">
      <c r="A26" s="145"/>
      <c r="B26" s="147" t="s">
        <v>53</v>
      </c>
      <c r="C26" s="93">
        <f>SUM(Prihodi!D9)</f>
        <v>4806030</v>
      </c>
      <c r="D26" s="93">
        <f>SUM(Prihodi!E9)</f>
        <v>4888710</v>
      </c>
      <c r="E26" s="95">
        <f t="shared" si="0"/>
        <v>101.7203388243519</v>
      </c>
    </row>
    <row r="27" spans="1:5" x14ac:dyDescent="0.25">
      <c r="A27" s="145"/>
      <c r="B27" s="147" t="s">
        <v>54</v>
      </c>
      <c r="C27" s="93">
        <f>SUM(Prihodi!D82)</f>
        <v>2836520</v>
      </c>
      <c r="D27" s="93">
        <f>SUM(Prihodi!E82)</f>
        <v>2851290</v>
      </c>
      <c r="E27" s="95">
        <f t="shared" si="0"/>
        <v>100.52070847376362</v>
      </c>
    </row>
    <row r="28" spans="1:5" x14ac:dyDescent="0.25">
      <c r="A28" s="145"/>
      <c r="B28" s="147" t="s">
        <v>55</v>
      </c>
      <c r="C28" s="93">
        <f>SUM(Prihodi!D155)</f>
        <v>697000</v>
      </c>
      <c r="D28" s="93">
        <f>SUM(Prihodi!E155)</f>
        <v>465000</v>
      </c>
      <c r="E28" s="95">
        <f t="shared" si="0"/>
        <v>66.714490674318512</v>
      </c>
    </row>
    <row r="29" spans="1:5" ht="16.5" customHeight="1" x14ac:dyDescent="0.25">
      <c r="A29" s="145"/>
      <c r="B29" s="147" t="s">
        <v>134</v>
      </c>
      <c r="C29" s="93">
        <f>SUM(Prihodi!D173)</f>
        <v>6460450</v>
      </c>
      <c r="D29" s="93">
        <f>SUM(Prihodi!E173)</f>
        <v>4850000</v>
      </c>
      <c r="E29" s="95">
        <f t="shared" si="0"/>
        <v>75.072169895285938</v>
      </c>
    </row>
    <row r="30" spans="1:5" x14ac:dyDescent="0.25">
      <c r="A30" s="145"/>
      <c r="B30" s="146" t="s">
        <v>56</v>
      </c>
      <c r="C30" s="94">
        <f>SUM(C31:C32)</f>
        <v>7705820</v>
      </c>
      <c r="D30" s="94">
        <f>SUM(D31:D32)</f>
        <v>7552690</v>
      </c>
      <c r="E30" s="96">
        <f t="shared" si="0"/>
        <v>98.012800714265325</v>
      </c>
    </row>
    <row r="31" spans="1:5" x14ac:dyDescent="0.25">
      <c r="A31" s="145"/>
      <c r="B31" s="148" t="s">
        <v>114</v>
      </c>
      <c r="C31" s="93">
        <f>SUM(Rashodi!D9)</f>
        <v>75000</v>
      </c>
      <c r="D31" s="93">
        <f>SUM(Rashodi!E9)</f>
        <v>75000</v>
      </c>
      <c r="E31" s="95">
        <f t="shared" si="0"/>
        <v>100</v>
      </c>
    </row>
    <row r="32" spans="1:5" x14ac:dyDescent="0.25">
      <c r="A32" s="145"/>
      <c r="B32" s="148" t="s">
        <v>127</v>
      </c>
      <c r="C32" s="93">
        <f>SUM(C33:C38)</f>
        <v>7630820</v>
      </c>
      <c r="D32" s="93">
        <f>SUM(D33:D38)</f>
        <v>7477690</v>
      </c>
      <c r="E32" s="95">
        <f t="shared" si="0"/>
        <v>97.99326939961891</v>
      </c>
    </row>
    <row r="33" spans="1:6" x14ac:dyDescent="0.25">
      <c r="A33" s="145"/>
      <c r="B33" s="147" t="s">
        <v>128</v>
      </c>
      <c r="C33" s="93">
        <f>SUM(Rashodi!D12)</f>
        <v>2630000</v>
      </c>
      <c r="D33" s="93">
        <f>SUM(Rashodi!E12)</f>
        <v>2786000</v>
      </c>
      <c r="E33" s="95">
        <f t="shared" si="0"/>
        <v>105.93155893536121</v>
      </c>
    </row>
    <row r="34" spans="1:6" x14ac:dyDescent="0.25">
      <c r="A34" s="145"/>
      <c r="B34" s="147" t="s">
        <v>129</v>
      </c>
      <c r="C34" s="93">
        <f>SUM(Rashodi!D27)</f>
        <v>235500</v>
      </c>
      <c r="D34" s="93">
        <f>SUM(Rashodi!E27)</f>
        <v>245500</v>
      </c>
      <c r="E34" s="95">
        <f t="shared" si="0"/>
        <v>104.24628450106157</v>
      </c>
    </row>
    <row r="35" spans="1:6" x14ac:dyDescent="0.25">
      <c r="A35" s="145"/>
      <c r="B35" s="147" t="s">
        <v>130</v>
      </c>
      <c r="C35" s="93">
        <f>SUM(Rashodi!D30)</f>
        <v>2051070</v>
      </c>
      <c r="D35" s="93">
        <f>SUM(Rashodi!E30)</f>
        <v>2031890</v>
      </c>
      <c r="E35" s="95">
        <f t="shared" si="0"/>
        <v>99.064878331797544</v>
      </c>
    </row>
    <row r="36" spans="1:6" x14ac:dyDescent="0.25">
      <c r="A36" s="145"/>
      <c r="B36" s="147" t="s">
        <v>131</v>
      </c>
      <c r="C36" s="93">
        <f>SUM(Rashodi!D113)</f>
        <v>2278100</v>
      </c>
      <c r="D36" s="93">
        <f>SUM(Rashodi!E113)</f>
        <v>2078100</v>
      </c>
      <c r="E36" s="645">
        <f t="shared" si="0"/>
        <v>91.220754137219615</v>
      </c>
    </row>
    <row r="37" spans="1:6" x14ac:dyDescent="0.25">
      <c r="A37" s="145"/>
      <c r="B37" s="147" t="s">
        <v>132</v>
      </c>
      <c r="C37" s="93">
        <f>SUM(Rashodi!D158)</f>
        <v>235000</v>
      </c>
      <c r="D37" s="93">
        <f>SUM(Rashodi!E158)</f>
        <v>145000</v>
      </c>
      <c r="E37" s="95">
        <f t="shared" si="0"/>
        <v>61.702127659574465</v>
      </c>
      <c r="F37" s="647"/>
    </row>
    <row r="38" spans="1:6" x14ac:dyDescent="0.25">
      <c r="A38" s="145"/>
      <c r="B38" s="147" t="s">
        <v>133</v>
      </c>
      <c r="C38" s="93">
        <f>SUM(Rashodi!D174)</f>
        <v>201150</v>
      </c>
      <c r="D38" s="93">
        <f>SUM(Rashodi!E174)</f>
        <v>191200</v>
      </c>
      <c r="E38" s="646">
        <f t="shared" si="0"/>
        <v>95.053442704449424</v>
      </c>
    </row>
    <row r="39" spans="1:6" ht="16.5" customHeight="1" thickBot="1" x14ac:dyDescent="0.3">
      <c r="A39" s="353"/>
      <c r="B39" s="367" t="s">
        <v>135</v>
      </c>
      <c r="C39" s="368">
        <f>C25-C30</f>
        <v>7094180</v>
      </c>
      <c r="D39" s="368">
        <f>D25-D30</f>
        <v>5502310</v>
      </c>
      <c r="E39" s="369">
        <f t="shared" si="0"/>
        <v>77.5609020351894</v>
      </c>
    </row>
    <row r="40" spans="1:6" s="117" customFormat="1" ht="15.75" thickBot="1" x14ac:dyDescent="0.3">
      <c r="A40" s="363" t="s">
        <v>124</v>
      </c>
      <c r="B40" s="364" t="s">
        <v>122</v>
      </c>
      <c r="C40" s="365"/>
      <c r="D40" s="365"/>
      <c r="E40" s="366"/>
    </row>
    <row r="41" spans="1:6" x14ac:dyDescent="0.25">
      <c r="A41" s="347"/>
      <c r="B41" s="370" t="s">
        <v>142</v>
      </c>
      <c r="C41" s="371">
        <f>C42</f>
        <v>1250000</v>
      </c>
      <c r="D41" s="371">
        <f>D42</f>
        <v>520000</v>
      </c>
      <c r="E41" s="372">
        <f t="shared" ref="E41:E46" si="1">IFERROR((D41/C41)*100,"")</f>
        <v>41.6</v>
      </c>
    </row>
    <row r="42" spans="1:6" x14ac:dyDescent="0.25">
      <c r="A42" s="145"/>
      <c r="B42" s="149" t="s">
        <v>144</v>
      </c>
      <c r="C42" s="150">
        <f>SUM(Prihodi!D190)</f>
        <v>1250000</v>
      </c>
      <c r="D42" s="150">
        <f>SUM(Prihodi!E190)</f>
        <v>520000</v>
      </c>
      <c r="E42" s="95">
        <f t="shared" si="1"/>
        <v>41.6</v>
      </c>
    </row>
    <row r="43" spans="1:6" x14ac:dyDescent="0.25">
      <c r="A43" s="145"/>
      <c r="B43" s="146" t="s">
        <v>143</v>
      </c>
      <c r="C43" s="94">
        <f>C44</f>
        <v>8433330</v>
      </c>
      <c r="D43" s="94">
        <f>SUM(D44)</f>
        <v>5831460</v>
      </c>
      <c r="E43" s="96">
        <f t="shared" si="1"/>
        <v>69.147774366709243</v>
      </c>
    </row>
    <row r="44" spans="1:6" x14ac:dyDescent="0.25">
      <c r="A44" s="145"/>
      <c r="B44" s="149" t="s">
        <v>145</v>
      </c>
      <c r="C44" s="150">
        <f>SUM(Rashodi!D183)</f>
        <v>8433330</v>
      </c>
      <c r="D44" s="150">
        <f>SUM(Rashodi!E183)</f>
        <v>5831460</v>
      </c>
      <c r="E44" s="95">
        <f t="shared" si="1"/>
        <v>69.147774366709243</v>
      </c>
    </row>
    <row r="45" spans="1:6" x14ac:dyDescent="0.25">
      <c r="A45" s="145"/>
      <c r="B45" s="146" t="s">
        <v>141</v>
      </c>
      <c r="C45" s="94">
        <f>C41-C43</f>
        <v>-7183330</v>
      </c>
      <c r="D45" s="94">
        <f>D41-D43</f>
        <v>-5311460</v>
      </c>
      <c r="E45" s="96">
        <f t="shared" si="1"/>
        <v>73.941472826669525</v>
      </c>
    </row>
    <row r="46" spans="1:6" ht="15.75" thickBot="1" x14ac:dyDescent="0.3">
      <c r="A46" s="353"/>
      <c r="B46" s="359" t="s">
        <v>146</v>
      </c>
      <c r="C46" s="355">
        <f>C39+C45</f>
        <v>-89150</v>
      </c>
      <c r="D46" s="355">
        <f>D39+D45</f>
        <v>190850</v>
      </c>
      <c r="E46" s="356">
        <f t="shared" si="1"/>
        <v>-214.07739764441951</v>
      </c>
    </row>
    <row r="47" spans="1:6" ht="15.75" thickBot="1" x14ac:dyDescent="0.3">
      <c r="A47" s="363" t="s">
        <v>125</v>
      </c>
      <c r="B47" s="364" t="s">
        <v>126</v>
      </c>
      <c r="C47" s="365"/>
      <c r="D47" s="365"/>
      <c r="E47" s="366"/>
    </row>
    <row r="48" spans="1:6" x14ac:dyDescent="0.25">
      <c r="A48" s="347"/>
      <c r="B48" s="360" t="s">
        <v>147</v>
      </c>
      <c r="C48" s="361">
        <f>SUM(C49)</f>
        <v>0</v>
      </c>
      <c r="D48" s="361">
        <f t="shared" ref="D48" si="2">SUM(D49)</f>
        <v>0</v>
      </c>
      <c r="E48" s="362">
        <v>0</v>
      </c>
    </row>
    <row r="49" spans="1:8" x14ac:dyDescent="0.25">
      <c r="A49" s="145"/>
      <c r="B49" s="151" t="s">
        <v>149</v>
      </c>
      <c r="C49" s="93">
        <v>0</v>
      </c>
      <c r="D49" s="93">
        <v>0</v>
      </c>
      <c r="E49" s="95">
        <v>0</v>
      </c>
    </row>
    <row r="50" spans="1:8" x14ac:dyDescent="0.25">
      <c r="A50" s="145"/>
      <c r="B50" s="146" t="s">
        <v>148</v>
      </c>
      <c r="C50" s="94">
        <f>C51</f>
        <v>190850</v>
      </c>
      <c r="D50" s="94">
        <f>D51</f>
        <v>190850</v>
      </c>
      <c r="E50" s="96">
        <f t="shared" ref="E50:E56" si="3">IFERROR((D50/C50)*100,"")</f>
        <v>100</v>
      </c>
    </row>
    <row r="51" spans="1:8" x14ac:dyDescent="0.25">
      <c r="A51" s="145"/>
      <c r="B51" s="149" t="s">
        <v>58</v>
      </c>
      <c r="C51" s="150">
        <f>SUM(Rashodi!D237)</f>
        <v>190850</v>
      </c>
      <c r="D51" s="150">
        <f>SUM(Rashodi!E237)</f>
        <v>190850</v>
      </c>
      <c r="E51" s="95">
        <f t="shared" si="3"/>
        <v>100</v>
      </c>
    </row>
    <row r="52" spans="1:8" x14ac:dyDescent="0.25">
      <c r="A52" s="145"/>
      <c r="B52" s="146" t="s">
        <v>57</v>
      </c>
      <c r="C52" s="94">
        <f>C48-C50</f>
        <v>-190850</v>
      </c>
      <c r="D52" s="94">
        <f>D48-D50</f>
        <v>-190850</v>
      </c>
      <c r="E52" s="96">
        <f t="shared" si="3"/>
        <v>100</v>
      </c>
    </row>
    <row r="53" spans="1:8" x14ac:dyDescent="0.25">
      <c r="A53" s="145"/>
      <c r="B53" s="146" t="s">
        <v>150</v>
      </c>
      <c r="C53" s="94">
        <f>C46+C52</f>
        <v>-280000</v>
      </c>
      <c r="D53" s="94">
        <f>D46+D52</f>
        <v>0</v>
      </c>
      <c r="E53" s="96">
        <f t="shared" si="3"/>
        <v>0</v>
      </c>
    </row>
    <row r="54" spans="1:8" ht="24.75" customHeight="1" thickBot="1" x14ac:dyDescent="0.3">
      <c r="A54" s="353"/>
      <c r="B54" s="354" t="s">
        <v>151</v>
      </c>
      <c r="C54" s="355">
        <f>SUM(Prihodi!D200)</f>
        <v>280000</v>
      </c>
      <c r="D54" s="355">
        <f>SUM(Prihodi!E200)</f>
        <v>0</v>
      </c>
      <c r="E54" s="356">
        <f t="shared" si="3"/>
        <v>0</v>
      </c>
    </row>
    <row r="55" spans="1:8" ht="19.5" thickBot="1" x14ac:dyDescent="0.35">
      <c r="A55" s="653" t="s">
        <v>152</v>
      </c>
      <c r="B55" s="654"/>
      <c r="C55" s="357">
        <f>C25+C41+C54</f>
        <v>16330000</v>
      </c>
      <c r="D55" s="357">
        <f>D25+D41+D54</f>
        <v>13575000</v>
      </c>
      <c r="E55" s="358">
        <f t="shared" si="3"/>
        <v>83.129210042865893</v>
      </c>
      <c r="F55" s="626"/>
      <c r="G55" s="627"/>
      <c r="H55" s="454"/>
    </row>
    <row r="56" spans="1:8" ht="15.75" thickBot="1" x14ac:dyDescent="0.3">
      <c r="A56" s="653" t="s">
        <v>153</v>
      </c>
      <c r="B56" s="654"/>
      <c r="C56" s="357">
        <f>C30+C43+C50</f>
        <v>16330000</v>
      </c>
      <c r="D56" s="357">
        <f>D30+D43+D50</f>
        <v>13575000</v>
      </c>
      <c r="E56" s="358">
        <f t="shared" si="3"/>
        <v>83.129210042865893</v>
      </c>
      <c r="F56" s="216"/>
    </row>
    <row r="65" spans="10:10" x14ac:dyDescent="0.25">
      <c r="J65" t="s">
        <v>404</v>
      </c>
    </row>
  </sheetData>
  <mergeCells count="21">
    <mergeCell ref="A56:B56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A10:E10"/>
    <mergeCell ref="A11:E11"/>
    <mergeCell ref="A12:E12"/>
    <mergeCell ref="A15:E15"/>
    <mergeCell ref="A55:B55"/>
    <mergeCell ref="A18:E18"/>
    <mergeCell ref="A14:E14"/>
    <mergeCell ref="A16:E16"/>
    <mergeCell ref="A17:E17"/>
    <mergeCell ref="A21:E21"/>
    <mergeCell ref="A19:E19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8"/>
  <sheetViews>
    <sheetView workbookViewId="0">
      <selection sqref="A1:C1"/>
    </sheetView>
  </sheetViews>
  <sheetFormatPr defaultRowHeight="15" x14ac:dyDescent="0.25"/>
  <cols>
    <col min="1" max="1" width="3.140625" customWidth="1"/>
    <col min="2" max="2" width="7.42578125" customWidth="1"/>
    <col min="3" max="3" width="29.42578125" customWidth="1"/>
    <col min="4" max="4" width="9.140625" customWidth="1"/>
    <col min="5" max="5" width="9.7109375" customWidth="1"/>
    <col min="6" max="6" width="9.42578125" customWidth="1"/>
    <col min="7" max="7" width="10.28515625" customWidth="1"/>
    <col min="8" max="9" width="9.7109375" customWidth="1"/>
  </cols>
  <sheetData>
    <row r="1" spans="1:9" x14ac:dyDescent="0.25">
      <c r="A1" s="674" t="s">
        <v>296</v>
      </c>
      <c r="B1" s="674"/>
      <c r="C1" s="674"/>
    </row>
    <row r="2" spans="1:9" ht="8.25" customHeight="1" x14ac:dyDescent="0.25">
      <c r="A2" s="117"/>
      <c r="B2" s="117"/>
      <c r="C2" s="117"/>
    </row>
    <row r="3" spans="1:9" x14ac:dyDescent="0.25">
      <c r="A3" s="117"/>
      <c r="B3" s="117"/>
      <c r="C3" s="117"/>
      <c r="D3" t="s">
        <v>317</v>
      </c>
    </row>
    <row r="4" spans="1:9" ht="31.5" customHeight="1" x14ac:dyDescent="0.25">
      <c r="A4" s="656" t="s">
        <v>314</v>
      </c>
      <c r="B4" s="656"/>
      <c r="C4" s="656"/>
      <c r="D4" s="656"/>
      <c r="E4" s="656"/>
      <c r="F4" s="656"/>
      <c r="G4" s="656"/>
      <c r="H4" s="656"/>
      <c r="I4" s="656"/>
    </row>
    <row r="5" spans="1:9" ht="9.75" customHeight="1" x14ac:dyDescent="0.25">
      <c r="A5" s="117"/>
      <c r="B5" s="117"/>
      <c r="C5" s="117"/>
    </row>
    <row r="6" spans="1:9" ht="15.75" thickBot="1" x14ac:dyDescent="0.3">
      <c r="A6" s="676" t="s">
        <v>667</v>
      </c>
      <c r="B6" s="676"/>
      <c r="C6" s="676"/>
      <c r="D6" s="676"/>
      <c r="E6" s="676"/>
      <c r="F6" s="676"/>
      <c r="G6" s="676"/>
      <c r="H6" s="676"/>
      <c r="I6" s="676"/>
    </row>
    <row r="7" spans="1:9" ht="39" customHeight="1" thickBot="1" x14ac:dyDescent="0.3">
      <c r="A7" s="556" t="s">
        <v>196</v>
      </c>
      <c r="B7" s="233" t="s">
        <v>403</v>
      </c>
      <c r="C7" s="232" t="s">
        <v>197</v>
      </c>
      <c r="D7" s="684" t="str">
        <f>'Ukupan proračun'!C22</f>
        <v>IZMJENE I DOPUNE PRORAČUNA ZA 2024. GODINU</v>
      </c>
      <c r="E7" s="684"/>
      <c r="F7" s="684"/>
      <c r="G7" s="684" t="str">
        <f>'Ukupan proračun'!D22</f>
        <v>NACRT PRORAČUNA ZA 2025. GODINU</v>
      </c>
      <c r="H7" s="684"/>
      <c r="I7" s="684"/>
    </row>
    <row r="8" spans="1:9" ht="27.75" customHeight="1" thickBot="1" x14ac:dyDescent="0.3">
      <c r="A8" s="444"/>
      <c r="B8" s="445"/>
      <c r="C8" s="445"/>
      <c r="D8" s="446" t="s">
        <v>198</v>
      </c>
      <c r="E8" s="446" t="s">
        <v>199</v>
      </c>
      <c r="F8" s="446" t="s">
        <v>200</v>
      </c>
      <c r="G8" s="446" t="s">
        <v>198</v>
      </c>
      <c r="H8" s="446" t="s">
        <v>199</v>
      </c>
      <c r="I8" s="447" t="s">
        <v>200</v>
      </c>
    </row>
    <row r="9" spans="1:9" x14ac:dyDescent="0.25">
      <c r="A9" s="557" t="s">
        <v>201</v>
      </c>
      <c r="B9" s="558">
        <v>821100</v>
      </c>
      <c r="C9" s="559" t="s">
        <v>219</v>
      </c>
      <c r="D9" s="566">
        <v>100000</v>
      </c>
      <c r="E9" s="566">
        <v>0</v>
      </c>
      <c r="F9" s="566">
        <f>D9+E9</f>
        <v>100000</v>
      </c>
      <c r="G9" s="566">
        <v>100000</v>
      </c>
      <c r="H9" s="566">
        <v>0</v>
      </c>
      <c r="I9" s="567">
        <f>G9+H9</f>
        <v>100000</v>
      </c>
    </row>
    <row r="10" spans="1:9" x14ac:dyDescent="0.25">
      <c r="A10" s="227" t="s">
        <v>220</v>
      </c>
      <c r="B10" s="230">
        <v>821100</v>
      </c>
      <c r="C10" s="345" t="s">
        <v>221</v>
      </c>
      <c r="D10" s="568">
        <v>280000</v>
      </c>
      <c r="E10" s="568">
        <v>0</v>
      </c>
      <c r="F10" s="568">
        <f t="shared" ref="F10:F33" si="0">D10+E10</f>
        <v>280000</v>
      </c>
      <c r="G10" s="568">
        <v>150000</v>
      </c>
      <c r="H10" s="568">
        <v>0</v>
      </c>
      <c r="I10" s="569">
        <f t="shared" ref="I10:I38" si="1">G10+H10</f>
        <v>150000</v>
      </c>
    </row>
    <row r="11" spans="1:9" ht="35.25" customHeight="1" x14ac:dyDescent="0.25">
      <c r="A11" s="227" t="s">
        <v>222</v>
      </c>
      <c r="B11" s="230">
        <v>821200</v>
      </c>
      <c r="C11" s="562" t="s">
        <v>668</v>
      </c>
      <c r="D11" s="568">
        <v>20500</v>
      </c>
      <c r="E11" s="568">
        <v>230000</v>
      </c>
      <c r="F11" s="568">
        <f t="shared" si="0"/>
        <v>250500</v>
      </c>
      <c r="G11" s="568">
        <v>0</v>
      </c>
      <c r="H11" s="568">
        <v>700000</v>
      </c>
      <c r="I11" s="569">
        <f t="shared" si="1"/>
        <v>700000</v>
      </c>
    </row>
    <row r="12" spans="1:9" x14ac:dyDescent="0.25">
      <c r="A12" s="227" t="s">
        <v>223</v>
      </c>
      <c r="B12" s="230">
        <v>821200</v>
      </c>
      <c r="C12" s="345" t="s">
        <v>224</v>
      </c>
      <c r="D12" s="568">
        <v>120600</v>
      </c>
      <c r="E12" s="568">
        <v>330000</v>
      </c>
      <c r="F12" s="568">
        <f t="shared" si="0"/>
        <v>450600</v>
      </c>
      <c r="G12" s="568">
        <v>0</v>
      </c>
      <c r="H12" s="568">
        <v>100000</v>
      </c>
      <c r="I12" s="569">
        <f t="shared" si="1"/>
        <v>100000</v>
      </c>
    </row>
    <row r="13" spans="1:9" x14ac:dyDescent="0.25">
      <c r="A13" s="227" t="s">
        <v>225</v>
      </c>
      <c r="B13" s="230">
        <v>821200</v>
      </c>
      <c r="C13" s="345" t="s">
        <v>226</v>
      </c>
      <c r="D13" s="568">
        <v>80000</v>
      </c>
      <c r="E13" s="568">
        <v>0</v>
      </c>
      <c r="F13" s="568">
        <f t="shared" si="0"/>
        <v>80000</v>
      </c>
      <c r="G13" s="568">
        <v>70000</v>
      </c>
      <c r="H13" s="568">
        <v>0</v>
      </c>
      <c r="I13" s="569">
        <f t="shared" si="1"/>
        <v>70000</v>
      </c>
    </row>
    <row r="14" spans="1:9" x14ac:dyDescent="0.25">
      <c r="A14" s="227" t="s">
        <v>227</v>
      </c>
      <c r="B14" s="230">
        <v>821200</v>
      </c>
      <c r="C14" s="345" t="s">
        <v>228</v>
      </c>
      <c r="D14" s="568">
        <v>12000</v>
      </c>
      <c r="E14" s="568">
        <v>0</v>
      </c>
      <c r="F14" s="568">
        <f t="shared" si="0"/>
        <v>12000</v>
      </c>
      <c r="G14" s="568">
        <v>1000</v>
      </c>
      <c r="H14" s="568">
        <v>0</v>
      </c>
      <c r="I14" s="569">
        <f t="shared" si="1"/>
        <v>1000</v>
      </c>
    </row>
    <row r="15" spans="1:9" x14ac:dyDescent="0.25">
      <c r="A15" s="227" t="s">
        <v>229</v>
      </c>
      <c r="B15" s="230">
        <v>821200</v>
      </c>
      <c r="C15" s="345" t="s">
        <v>230</v>
      </c>
      <c r="D15" s="568">
        <v>296950</v>
      </c>
      <c r="E15" s="568">
        <v>268050</v>
      </c>
      <c r="F15" s="568">
        <f t="shared" si="0"/>
        <v>565000</v>
      </c>
      <c r="G15" s="568">
        <v>0</v>
      </c>
      <c r="H15" s="568">
        <v>650000</v>
      </c>
      <c r="I15" s="569">
        <f t="shared" si="1"/>
        <v>650000</v>
      </c>
    </row>
    <row r="16" spans="1:9" x14ac:dyDescent="0.25">
      <c r="A16" s="227" t="s">
        <v>231</v>
      </c>
      <c r="B16" s="230">
        <v>821200</v>
      </c>
      <c r="C16" s="345" t="s">
        <v>669</v>
      </c>
      <c r="D16" s="568">
        <v>0</v>
      </c>
      <c r="E16" s="568">
        <v>1395000</v>
      </c>
      <c r="F16" s="568">
        <f t="shared" si="0"/>
        <v>1395000</v>
      </c>
      <c r="G16" s="568">
        <v>0</v>
      </c>
      <c r="H16" s="568">
        <v>830000</v>
      </c>
      <c r="I16" s="569">
        <f t="shared" si="1"/>
        <v>830000</v>
      </c>
    </row>
    <row r="17" spans="1:9" x14ac:dyDescent="0.25">
      <c r="A17" s="227" t="s">
        <v>233</v>
      </c>
      <c r="B17" s="230">
        <v>821200</v>
      </c>
      <c r="C17" s="345" t="s">
        <v>232</v>
      </c>
      <c r="D17" s="568">
        <v>200000</v>
      </c>
      <c r="E17" s="568">
        <v>0</v>
      </c>
      <c r="F17" s="568">
        <f t="shared" si="0"/>
        <v>200000</v>
      </c>
      <c r="G17" s="568">
        <v>0</v>
      </c>
      <c r="H17" s="568">
        <v>129500</v>
      </c>
      <c r="I17" s="569">
        <f t="shared" si="1"/>
        <v>129500</v>
      </c>
    </row>
    <row r="18" spans="1:9" x14ac:dyDescent="0.25">
      <c r="A18" s="227" t="s">
        <v>235</v>
      </c>
      <c r="B18" s="230">
        <v>821200</v>
      </c>
      <c r="C18" s="345" t="s">
        <v>234</v>
      </c>
      <c r="D18" s="568">
        <v>3000</v>
      </c>
      <c r="E18" s="568">
        <v>0</v>
      </c>
      <c r="F18" s="568">
        <f t="shared" si="0"/>
        <v>3000</v>
      </c>
      <c r="G18" s="568">
        <v>1000</v>
      </c>
      <c r="H18" s="568">
        <v>0</v>
      </c>
      <c r="I18" s="569">
        <f t="shared" si="1"/>
        <v>1000</v>
      </c>
    </row>
    <row r="19" spans="1:9" x14ac:dyDescent="0.25">
      <c r="A19" s="227" t="s">
        <v>236</v>
      </c>
      <c r="B19" s="230">
        <v>821200</v>
      </c>
      <c r="C19" s="345" t="s">
        <v>672</v>
      </c>
      <c r="D19" s="568">
        <v>60000</v>
      </c>
      <c r="E19" s="568">
        <v>0</v>
      </c>
      <c r="F19" s="568">
        <f t="shared" si="0"/>
        <v>60000</v>
      </c>
      <c r="G19" s="568">
        <v>60000</v>
      </c>
      <c r="H19" s="568">
        <v>0</v>
      </c>
      <c r="I19" s="569">
        <f t="shared" si="1"/>
        <v>60000</v>
      </c>
    </row>
    <row r="20" spans="1:9" x14ac:dyDescent="0.25">
      <c r="A20" s="227" t="s">
        <v>238</v>
      </c>
      <c r="B20" s="230">
        <v>821200</v>
      </c>
      <c r="C20" s="345" t="s">
        <v>237</v>
      </c>
      <c r="D20" s="568">
        <v>0</v>
      </c>
      <c r="E20" s="568">
        <v>310000</v>
      </c>
      <c r="F20" s="568">
        <f t="shared" si="0"/>
        <v>310000</v>
      </c>
      <c r="G20" s="568">
        <v>3520</v>
      </c>
      <c r="H20" s="568">
        <v>165190</v>
      </c>
      <c r="I20" s="569">
        <f t="shared" si="1"/>
        <v>168710</v>
      </c>
    </row>
    <row r="21" spans="1:9" x14ac:dyDescent="0.25">
      <c r="A21" s="227" t="s">
        <v>240</v>
      </c>
      <c r="B21" s="230">
        <v>821200</v>
      </c>
      <c r="C21" s="345" t="s">
        <v>239</v>
      </c>
      <c r="D21" s="568">
        <v>203200</v>
      </c>
      <c r="E21" s="568">
        <v>1057800</v>
      </c>
      <c r="F21" s="568">
        <f t="shared" si="0"/>
        <v>1261000</v>
      </c>
      <c r="G21" s="568">
        <v>66730</v>
      </c>
      <c r="H21" s="568">
        <v>783670</v>
      </c>
      <c r="I21" s="569">
        <f t="shared" si="1"/>
        <v>850400</v>
      </c>
    </row>
    <row r="22" spans="1:9" ht="23.25" x14ac:dyDescent="0.25">
      <c r="A22" s="227" t="s">
        <v>242</v>
      </c>
      <c r="B22" s="230">
        <v>821200</v>
      </c>
      <c r="C22" s="346" t="s">
        <v>241</v>
      </c>
      <c r="D22" s="568">
        <v>5850</v>
      </c>
      <c r="E22" s="568">
        <v>0</v>
      </c>
      <c r="F22" s="568">
        <f t="shared" si="0"/>
        <v>5850</v>
      </c>
      <c r="G22" s="568">
        <v>5850</v>
      </c>
      <c r="H22" s="568">
        <v>0</v>
      </c>
      <c r="I22" s="569">
        <f t="shared" si="1"/>
        <v>5850</v>
      </c>
    </row>
    <row r="23" spans="1:9" ht="23.25" x14ac:dyDescent="0.25">
      <c r="A23" s="227" t="s">
        <v>244</v>
      </c>
      <c r="B23" s="230">
        <v>821200</v>
      </c>
      <c r="C23" s="346" t="s">
        <v>243</v>
      </c>
      <c r="D23" s="568">
        <v>0</v>
      </c>
      <c r="E23" s="568">
        <v>15000</v>
      </c>
      <c r="F23" s="568">
        <f t="shared" si="0"/>
        <v>15000</v>
      </c>
      <c r="G23" s="568">
        <v>0</v>
      </c>
      <c r="H23" s="568">
        <v>0</v>
      </c>
      <c r="I23" s="569">
        <f t="shared" si="1"/>
        <v>0</v>
      </c>
    </row>
    <row r="24" spans="1:9" ht="45.75" x14ac:dyDescent="0.25">
      <c r="A24" s="227" t="s">
        <v>246</v>
      </c>
      <c r="B24" s="230">
        <v>821200</v>
      </c>
      <c r="C24" s="346" t="s">
        <v>245</v>
      </c>
      <c r="D24" s="568">
        <v>200180</v>
      </c>
      <c r="E24" s="568">
        <v>1689000</v>
      </c>
      <c r="F24" s="568">
        <f t="shared" si="0"/>
        <v>1889180</v>
      </c>
      <c r="G24" s="568">
        <v>16190</v>
      </c>
      <c r="H24" s="568">
        <v>683810</v>
      </c>
      <c r="I24" s="569">
        <f t="shared" si="1"/>
        <v>700000</v>
      </c>
    </row>
    <row r="25" spans="1:9" x14ac:dyDescent="0.25">
      <c r="A25" s="227" t="s">
        <v>247</v>
      </c>
      <c r="B25" s="230">
        <v>821300</v>
      </c>
      <c r="C25" s="346" t="s">
        <v>379</v>
      </c>
      <c r="D25" s="568">
        <v>30000</v>
      </c>
      <c r="E25" s="568">
        <v>0</v>
      </c>
      <c r="F25" s="568">
        <f t="shared" si="0"/>
        <v>30000</v>
      </c>
      <c r="G25" s="568">
        <v>40000</v>
      </c>
      <c r="H25" s="568">
        <v>0</v>
      </c>
      <c r="I25" s="569">
        <f t="shared" si="1"/>
        <v>40000</v>
      </c>
    </row>
    <row r="26" spans="1:9" x14ac:dyDescent="0.25">
      <c r="A26" s="227" t="s">
        <v>248</v>
      </c>
      <c r="B26" s="230">
        <v>821300</v>
      </c>
      <c r="C26" s="346" t="s">
        <v>716</v>
      </c>
      <c r="D26" s="568">
        <v>0</v>
      </c>
      <c r="E26" s="568">
        <v>0</v>
      </c>
      <c r="F26" s="568">
        <f t="shared" si="0"/>
        <v>0</v>
      </c>
      <c r="G26" s="568">
        <v>80000</v>
      </c>
      <c r="H26" s="568">
        <v>0</v>
      </c>
      <c r="I26" s="569">
        <f t="shared" si="1"/>
        <v>80000</v>
      </c>
    </row>
    <row r="27" spans="1:9" x14ac:dyDescent="0.25">
      <c r="A27" s="227" t="s">
        <v>249</v>
      </c>
      <c r="B27" s="230">
        <v>821300</v>
      </c>
      <c r="C27" s="346" t="s">
        <v>381</v>
      </c>
      <c r="D27" s="568">
        <v>10000</v>
      </c>
      <c r="E27" s="568">
        <v>0</v>
      </c>
      <c r="F27" s="568">
        <f t="shared" si="0"/>
        <v>10000</v>
      </c>
      <c r="G27" s="568">
        <v>10000</v>
      </c>
      <c r="H27" s="568">
        <v>0</v>
      </c>
      <c r="I27" s="569">
        <f t="shared" si="1"/>
        <v>10000</v>
      </c>
    </row>
    <row r="28" spans="1:9" x14ac:dyDescent="0.25">
      <c r="A28" s="227" t="s">
        <v>380</v>
      </c>
      <c r="B28" s="230">
        <v>821400</v>
      </c>
      <c r="C28" s="346" t="s">
        <v>383</v>
      </c>
      <c r="D28" s="568">
        <v>20000</v>
      </c>
      <c r="E28" s="568">
        <v>0</v>
      </c>
      <c r="F28" s="568">
        <f t="shared" si="0"/>
        <v>20000</v>
      </c>
      <c r="G28" s="568">
        <v>10000</v>
      </c>
      <c r="H28" s="568">
        <v>0</v>
      </c>
      <c r="I28" s="569">
        <f t="shared" si="1"/>
        <v>10000</v>
      </c>
    </row>
    <row r="29" spans="1:9" ht="32.25" customHeight="1" x14ac:dyDescent="0.25">
      <c r="A29" s="227" t="s">
        <v>382</v>
      </c>
      <c r="B29" s="230">
        <v>821500</v>
      </c>
      <c r="C29" s="346" t="s">
        <v>386</v>
      </c>
      <c r="D29" s="568">
        <v>46600</v>
      </c>
      <c r="E29" s="568">
        <v>0</v>
      </c>
      <c r="F29" s="568">
        <f t="shared" si="0"/>
        <v>46600</v>
      </c>
      <c r="G29" s="568">
        <v>70000</v>
      </c>
      <c r="H29" s="568">
        <v>0</v>
      </c>
      <c r="I29" s="569">
        <f t="shared" si="1"/>
        <v>70000</v>
      </c>
    </row>
    <row r="30" spans="1:9" ht="26.25" customHeight="1" x14ac:dyDescent="0.25">
      <c r="A30" s="227" t="s">
        <v>384</v>
      </c>
      <c r="B30" s="230">
        <v>821600</v>
      </c>
      <c r="C30" s="346" t="s">
        <v>250</v>
      </c>
      <c r="D30" s="568">
        <v>126900</v>
      </c>
      <c r="E30" s="568">
        <v>18100</v>
      </c>
      <c r="F30" s="568">
        <f t="shared" si="0"/>
        <v>145000</v>
      </c>
      <c r="G30" s="568">
        <v>0</v>
      </c>
      <c r="H30" s="568">
        <v>150000</v>
      </c>
      <c r="I30" s="569">
        <f t="shared" si="1"/>
        <v>150000</v>
      </c>
    </row>
    <row r="31" spans="1:9" x14ac:dyDescent="0.25">
      <c r="A31" s="227" t="s">
        <v>385</v>
      </c>
      <c r="B31" s="230">
        <v>821600</v>
      </c>
      <c r="C31" s="345" t="s">
        <v>251</v>
      </c>
      <c r="D31" s="568">
        <v>67500</v>
      </c>
      <c r="E31" s="568">
        <v>982500</v>
      </c>
      <c r="F31" s="568">
        <f t="shared" si="0"/>
        <v>1050000</v>
      </c>
      <c r="G31" s="568">
        <f>240550-8380</f>
        <v>232170</v>
      </c>
      <c r="H31" s="568">
        <f>649450+8380</f>
        <v>657830</v>
      </c>
      <c r="I31" s="569">
        <f t="shared" si="1"/>
        <v>890000</v>
      </c>
    </row>
    <row r="32" spans="1:9" x14ac:dyDescent="0.25">
      <c r="A32" s="227" t="s">
        <v>387</v>
      </c>
      <c r="B32" s="230">
        <v>821600</v>
      </c>
      <c r="C32" s="345" t="s">
        <v>252</v>
      </c>
      <c r="D32" s="568">
        <v>43100</v>
      </c>
      <c r="E32" s="568">
        <v>0</v>
      </c>
      <c r="F32" s="568">
        <f t="shared" si="0"/>
        <v>43100</v>
      </c>
      <c r="G32" s="568">
        <v>20000</v>
      </c>
      <c r="H32" s="568">
        <v>0</v>
      </c>
      <c r="I32" s="569">
        <f t="shared" si="1"/>
        <v>20000</v>
      </c>
    </row>
    <row r="33" spans="1:9" ht="23.25" x14ac:dyDescent="0.25">
      <c r="A33" s="227" t="s">
        <v>388</v>
      </c>
      <c r="B33" s="230">
        <v>821600</v>
      </c>
      <c r="C33" s="346" t="s">
        <v>253</v>
      </c>
      <c r="D33" s="568">
        <v>31500</v>
      </c>
      <c r="E33" s="568">
        <v>20000</v>
      </c>
      <c r="F33" s="568">
        <f t="shared" si="0"/>
        <v>51500</v>
      </c>
      <c r="G33" s="568">
        <v>20000</v>
      </c>
      <c r="H33" s="568">
        <v>0</v>
      </c>
      <c r="I33" s="569">
        <f t="shared" si="1"/>
        <v>20000</v>
      </c>
    </row>
    <row r="34" spans="1:9" ht="22.5" customHeight="1" x14ac:dyDescent="0.25">
      <c r="A34" s="227" t="s">
        <v>389</v>
      </c>
      <c r="B34" s="230">
        <v>821600</v>
      </c>
      <c r="C34" s="346" t="s">
        <v>397</v>
      </c>
      <c r="D34" s="568">
        <v>0</v>
      </c>
      <c r="E34" s="568">
        <v>100000</v>
      </c>
      <c r="F34" s="568">
        <f>D34+E34</f>
        <v>100000</v>
      </c>
      <c r="G34" s="568">
        <v>0</v>
      </c>
      <c r="H34" s="568">
        <v>0</v>
      </c>
      <c r="I34" s="569">
        <f>G34+H34</f>
        <v>0</v>
      </c>
    </row>
    <row r="35" spans="1:9" ht="22.5" customHeight="1" x14ac:dyDescent="0.25">
      <c r="A35" s="227" t="s">
        <v>390</v>
      </c>
      <c r="B35" s="230">
        <v>821600</v>
      </c>
      <c r="C35" s="346" t="s">
        <v>398</v>
      </c>
      <c r="D35" s="568">
        <v>0</v>
      </c>
      <c r="E35" s="568">
        <v>35000</v>
      </c>
      <c r="F35" s="568">
        <f t="shared" ref="F35:F38" si="2">D35+E35</f>
        <v>35000</v>
      </c>
      <c r="G35" s="568">
        <v>0</v>
      </c>
      <c r="H35" s="568">
        <v>0</v>
      </c>
      <c r="I35" s="569">
        <f t="shared" si="1"/>
        <v>0</v>
      </c>
    </row>
    <row r="36" spans="1:9" ht="22.5" customHeight="1" x14ac:dyDescent="0.25">
      <c r="A36" s="227" t="s">
        <v>391</v>
      </c>
      <c r="B36" s="230">
        <v>821600</v>
      </c>
      <c r="C36" s="346" t="s">
        <v>392</v>
      </c>
      <c r="D36" s="568">
        <v>5000</v>
      </c>
      <c r="E36" s="199">
        <v>0</v>
      </c>
      <c r="F36" s="568">
        <f t="shared" si="2"/>
        <v>5000</v>
      </c>
      <c r="G36" s="568">
        <v>5000</v>
      </c>
      <c r="H36" s="199">
        <v>0</v>
      </c>
      <c r="I36" s="569">
        <f t="shared" si="1"/>
        <v>5000</v>
      </c>
    </row>
    <row r="37" spans="1:9" x14ac:dyDescent="0.25">
      <c r="A37" s="227" t="s">
        <v>393</v>
      </c>
      <c r="B37" s="230">
        <v>821600</v>
      </c>
      <c r="C37" s="346" t="s">
        <v>394</v>
      </c>
      <c r="D37" s="568">
        <v>10000</v>
      </c>
      <c r="E37" s="199">
        <v>0</v>
      </c>
      <c r="F37" s="568">
        <f t="shared" si="2"/>
        <v>10000</v>
      </c>
      <c r="G37" s="568">
        <v>10000</v>
      </c>
      <c r="H37" s="199">
        <v>0</v>
      </c>
      <c r="I37" s="569">
        <f t="shared" si="1"/>
        <v>10000</v>
      </c>
    </row>
    <row r="38" spans="1:9" ht="15.75" thickBot="1" x14ac:dyDescent="0.3">
      <c r="A38" s="227" t="s">
        <v>395</v>
      </c>
      <c r="B38" s="560">
        <v>821600</v>
      </c>
      <c r="C38" s="561" t="s">
        <v>396</v>
      </c>
      <c r="D38" s="570">
        <v>10000</v>
      </c>
      <c r="E38" s="571">
        <v>0</v>
      </c>
      <c r="F38" s="570">
        <f t="shared" si="2"/>
        <v>10000</v>
      </c>
      <c r="G38" s="570">
        <v>10000</v>
      </c>
      <c r="H38" s="571">
        <v>0</v>
      </c>
      <c r="I38" s="572">
        <f t="shared" si="1"/>
        <v>10000</v>
      </c>
    </row>
    <row r="39" spans="1:9" ht="16.5" customHeight="1" thickBot="1" x14ac:dyDescent="0.3">
      <c r="A39" s="448"/>
      <c r="B39" s="449"/>
      <c r="C39" s="450" t="s">
        <v>200</v>
      </c>
      <c r="D39" s="451">
        <f t="shared" ref="D39:I39" si="3">SUM(D9:D38)</f>
        <v>1982880</v>
      </c>
      <c r="E39" s="451">
        <f t="shared" si="3"/>
        <v>6450450</v>
      </c>
      <c r="F39" s="451">
        <f t="shared" si="3"/>
        <v>8433330</v>
      </c>
      <c r="G39" s="451">
        <f t="shared" si="3"/>
        <v>981460</v>
      </c>
      <c r="H39" s="451">
        <f t="shared" si="3"/>
        <v>4850000</v>
      </c>
      <c r="I39" s="452">
        <f t="shared" si="3"/>
        <v>5831460</v>
      </c>
    </row>
    <row r="40" spans="1:9" ht="22.5" customHeight="1" x14ac:dyDescent="0.25">
      <c r="H40" s="629"/>
    </row>
    <row r="41" spans="1:9" ht="20.100000000000001" customHeight="1" x14ac:dyDescent="0.25">
      <c r="H41" s="216"/>
    </row>
    <row r="42" spans="1:9" ht="20.100000000000001" customHeight="1" x14ac:dyDescent="0.25"/>
    <row r="43" spans="1:9" ht="27" customHeight="1" x14ac:dyDescent="0.25"/>
    <row r="44" spans="1:9" ht="24.75" customHeight="1" x14ac:dyDescent="0.25"/>
    <row r="45" spans="1:9" ht="20.100000000000001" customHeight="1" x14ac:dyDescent="0.25"/>
    <row r="46" spans="1:9" ht="20.100000000000001" customHeight="1" x14ac:dyDescent="0.25"/>
    <row r="47" spans="1:9" ht="20.100000000000001" customHeight="1" x14ac:dyDescent="0.25"/>
    <row r="48" spans="1:9" ht="20.100000000000001" customHeight="1" x14ac:dyDescent="0.25"/>
  </sheetData>
  <mergeCells count="5">
    <mergeCell ref="A1:C1"/>
    <mergeCell ref="A4:I4"/>
    <mergeCell ref="A6:I6"/>
    <mergeCell ref="D7:F7"/>
    <mergeCell ref="G7:I7"/>
  </mergeCells>
  <phoneticPr fontId="8" type="noConversion"/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4"/>
  <sheetViews>
    <sheetView zoomScale="110" zoomScaleNormal="110" zoomScalePageLayoutView="130" workbookViewId="0">
      <selection activeCell="A9" sqref="A9:I10"/>
    </sheetView>
  </sheetViews>
  <sheetFormatPr defaultRowHeight="15" x14ac:dyDescent="0.25"/>
  <sheetData>
    <row r="1" spans="1:9" x14ac:dyDescent="0.25">
      <c r="A1" s="117" t="s">
        <v>315</v>
      </c>
      <c r="B1" s="117"/>
      <c r="C1" s="117"/>
    </row>
    <row r="2" spans="1:9" x14ac:dyDescent="0.25">
      <c r="A2" s="117"/>
      <c r="B2" s="117"/>
      <c r="C2" s="117"/>
    </row>
    <row r="3" spans="1:9" x14ac:dyDescent="0.25">
      <c r="A3" s="662" t="s">
        <v>318</v>
      </c>
      <c r="B3" s="662"/>
      <c r="C3" s="662"/>
      <c r="D3" s="662"/>
      <c r="E3" s="662"/>
      <c r="F3" s="662"/>
      <c r="G3" s="662"/>
      <c r="H3" s="662"/>
      <c r="I3" s="662"/>
    </row>
    <row r="4" spans="1:9" x14ac:dyDescent="0.25">
      <c r="A4" s="656" t="s">
        <v>708</v>
      </c>
      <c r="B4" s="656"/>
      <c r="C4" s="656"/>
      <c r="D4" s="656"/>
      <c r="E4" s="656"/>
      <c r="F4" s="656"/>
      <c r="G4" s="656"/>
      <c r="H4" s="656"/>
      <c r="I4" s="656"/>
    </row>
    <row r="6" spans="1:9" x14ac:dyDescent="0.25">
      <c r="A6" s="117" t="s">
        <v>323</v>
      </c>
      <c r="B6" s="117"/>
    </row>
    <row r="7" spans="1:9" x14ac:dyDescent="0.25">
      <c r="A7" s="117"/>
      <c r="B7" s="117"/>
    </row>
    <row r="8" spans="1:9" x14ac:dyDescent="0.25">
      <c r="E8" t="s">
        <v>322</v>
      </c>
    </row>
    <row r="9" spans="1:9" x14ac:dyDescent="0.25">
      <c r="A9" s="698" t="s">
        <v>717</v>
      </c>
      <c r="B9" s="698"/>
      <c r="C9" s="698"/>
      <c r="D9" s="698"/>
      <c r="E9" s="698"/>
      <c r="F9" s="698"/>
      <c r="G9" s="698"/>
      <c r="H9" s="698"/>
      <c r="I9" s="698"/>
    </row>
    <row r="10" spans="1:9" x14ac:dyDescent="0.25">
      <c r="A10" s="698"/>
      <c r="B10" s="698"/>
      <c r="C10" s="698"/>
      <c r="D10" s="698"/>
      <c r="E10" s="698"/>
      <c r="F10" s="698"/>
      <c r="G10" s="698"/>
      <c r="H10" s="698"/>
      <c r="I10" s="698"/>
    </row>
    <row r="12" spans="1:9" x14ac:dyDescent="0.25">
      <c r="G12" s="662" t="s">
        <v>324</v>
      </c>
      <c r="H12" s="662"/>
    </row>
    <row r="14" spans="1:9" x14ac:dyDescent="0.25">
      <c r="G14" s="662" t="s">
        <v>325</v>
      </c>
      <c r="H14" s="662"/>
    </row>
  </sheetData>
  <mergeCells count="5">
    <mergeCell ref="G12:H12"/>
    <mergeCell ref="G14:H14"/>
    <mergeCell ref="A4:I4"/>
    <mergeCell ref="A3:I3"/>
    <mergeCell ref="A9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O207"/>
  <sheetViews>
    <sheetView zoomScaleNormal="100" workbookViewId="0">
      <selection sqref="A1:F1"/>
    </sheetView>
  </sheetViews>
  <sheetFormatPr defaultRowHeight="15" x14ac:dyDescent="0.25"/>
  <cols>
    <col min="1" max="1" width="7.42578125" customWidth="1"/>
    <col min="2" max="2" width="4.28515625" customWidth="1"/>
    <col min="3" max="3" width="47.7109375" customWidth="1"/>
    <col min="4" max="4" width="11" customWidth="1"/>
    <col min="5" max="5" width="10.42578125" customWidth="1"/>
    <col min="6" max="6" width="5.5703125" customWidth="1"/>
    <col min="7" max="7" width="9.140625" style="9"/>
    <col min="8" max="15" width="8.85546875" style="9"/>
  </cols>
  <sheetData>
    <row r="1" spans="1:15" x14ac:dyDescent="0.25">
      <c r="A1" s="662" t="s">
        <v>286</v>
      </c>
      <c r="B1" s="662"/>
      <c r="C1" s="662"/>
      <c r="D1" s="662"/>
      <c r="E1" s="662"/>
      <c r="F1" s="662"/>
    </row>
    <row r="2" spans="1:15" ht="47.25" customHeight="1" x14ac:dyDescent="0.25">
      <c r="A2" s="656" t="s">
        <v>299</v>
      </c>
      <c r="B2" s="656"/>
      <c r="C2" s="656"/>
      <c r="D2" s="656"/>
      <c r="E2" s="656"/>
      <c r="F2" s="656"/>
    </row>
    <row r="3" spans="1:15" ht="17.25" customHeight="1" x14ac:dyDescent="0.25">
      <c r="A3" s="239"/>
      <c r="B3" s="239"/>
      <c r="C3" s="239"/>
      <c r="D3" s="239"/>
      <c r="E3" s="239"/>
      <c r="F3" s="239"/>
    </row>
    <row r="4" spans="1:15" ht="18" customHeight="1" thickBot="1" x14ac:dyDescent="0.3">
      <c r="A4" s="663" t="s">
        <v>287</v>
      </c>
      <c r="B4" s="663"/>
      <c r="C4" s="663"/>
      <c r="D4" s="663"/>
      <c r="E4" s="663"/>
      <c r="F4" s="663"/>
    </row>
    <row r="5" spans="1:15" ht="85.5" customHeight="1" thickBot="1" x14ac:dyDescent="0.3">
      <c r="A5" s="1" t="s">
        <v>0</v>
      </c>
      <c r="B5" s="2" t="s">
        <v>1</v>
      </c>
      <c r="C5" s="3" t="str">
        <f>'Ukupan proračun'!$B$22</f>
        <v>OPIS</v>
      </c>
      <c r="D5" s="4" t="s">
        <v>678</v>
      </c>
      <c r="E5" s="4" t="s">
        <v>704</v>
      </c>
      <c r="F5" s="5" t="str">
        <f>'Ukupan proračun'!$E$22</f>
        <v xml:space="preserve">INDEKS % </v>
      </c>
    </row>
    <row r="6" spans="1:15" s="9" customFormat="1" ht="13.5" customHeight="1" thickBot="1" x14ac:dyDescent="0.3">
      <c r="A6" s="6">
        <v>1</v>
      </c>
      <c r="B6" s="7">
        <v>2</v>
      </c>
      <c r="C6" s="7">
        <v>3</v>
      </c>
      <c r="D6" s="7">
        <v>4</v>
      </c>
      <c r="E6" s="7">
        <v>5</v>
      </c>
      <c r="F6" s="8" t="s">
        <v>22</v>
      </c>
    </row>
    <row r="7" spans="1:15" s="9" customFormat="1" ht="13.5" customHeight="1" thickBot="1" x14ac:dyDescent="0.3">
      <c r="A7" s="129"/>
      <c r="B7" s="130"/>
      <c r="C7" s="455" t="s">
        <v>115</v>
      </c>
      <c r="D7" s="132">
        <f>SUM(D8+D190+D196)</f>
        <v>16330000</v>
      </c>
      <c r="E7" s="132">
        <f>SUM(E8+E190+E196)</f>
        <v>13575000</v>
      </c>
      <c r="F7" s="135">
        <f>IFERROR((E7/D7)*100,"")</f>
        <v>83.129210042865893</v>
      </c>
    </row>
    <row r="8" spans="1:15" s="9" customFormat="1" ht="13.5" customHeight="1" x14ac:dyDescent="0.25">
      <c r="A8" s="131">
        <v>700000</v>
      </c>
      <c r="B8" s="128"/>
      <c r="C8" s="456" t="s">
        <v>116</v>
      </c>
      <c r="D8" s="133">
        <f>SUM(D9+D82+D155+D173)</f>
        <v>14800000</v>
      </c>
      <c r="E8" s="133">
        <f>SUM(E9+E82+E155+E173)</f>
        <v>13055000</v>
      </c>
      <c r="F8" s="136">
        <f>IFERROR((E8/D8)*100,"")</f>
        <v>88.209459459459467</v>
      </c>
    </row>
    <row r="9" spans="1:15" s="10" customFormat="1" x14ac:dyDescent="0.25">
      <c r="A9" s="21">
        <v>710000</v>
      </c>
      <c r="B9" s="22"/>
      <c r="C9" s="457" t="s">
        <v>512</v>
      </c>
      <c r="D9" s="134">
        <f>D10+D18+D23+D34+D49+D59+D71</f>
        <v>4806030</v>
      </c>
      <c r="E9" s="134">
        <f>E10+E18+E23+E34+E49+E59+E71</f>
        <v>4888710</v>
      </c>
      <c r="F9" s="53">
        <f>IFERROR((E9/D9)*100,"")</f>
        <v>101.7203388243519</v>
      </c>
      <c r="G9" s="217"/>
      <c r="H9" s="217"/>
      <c r="I9" s="217"/>
      <c r="J9" s="217"/>
      <c r="K9" s="217"/>
      <c r="L9" s="217"/>
      <c r="M9" s="217"/>
      <c r="N9" s="217"/>
      <c r="O9" s="217"/>
    </row>
    <row r="10" spans="1:15" s="11" customFormat="1" ht="12.75" x14ac:dyDescent="0.2">
      <c r="A10" s="16">
        <v>711000</v>
      </c>
      <c r="B10" s="17"/>
      <c r="C10" s="458" t="s">
        <v>4</v>
      </c>
      <c r="D10" s="68">
        <f>$D$11</f>
        <v>450</v>
      </c>
      <c r="E10" s="68">
        <f>$E$11</f>
        <v>350</v>
      </c>
      <c r="F10" s="54">
        <f t="shared" ref="F10:F58" si="0">IFERROR((E10/D10)*100,"")</f>
        <v>77.777777777777786</v>
      </c>
      <c r="G10" s="317"/>
      <c r="H10" s="317"/>
      <c r="I10" s="317"/>
      <c r="J10" s="317"/>
      <c r="K10" s="317"/>
      <c r="L10" s="317"/>
      <c r="M10" s="317"/>
      <c r="N10" s="317"/>
      <c r="O10" s="317"/>
    </row>
    <row r="11" spans="1:15" s="10" customFormat="1" x14ac:dyDescent="0.25">
      <c r="A11" s="24">
        <v>711100</v>
      </c>
      <c r="B11" s="25"/>
      <c r="C11" s="459" t="s">
        <v>411</v>
      </c>
      <c r="D11" s="69">
        <f>SUM(D12)</f>
        <v>450</v>
      </c>
      <c r="E11" s="69">
        <f>SUM(E13:E17)</f>
        <v>350</v>
      </c>
      <c r="F11" s="55">
        <f t="shared" si="0"/>
        <v>77.777777777777786</v>
      </c>
      <c r="G11" s="217"/>
      <c r="H11" s="217"/>
      <c r="I11" s="217"/>
      <c r="J11" s="217"/>
      <c r="K11" s="217"/>
      <c r="L11" s="217"/>
      <c r="M11" s="217"/>
      <c r="N11" s="217"/>
      <c r="O11" s="217"/>
    </row>
    <row r="12" spans="1:15" s="10" customFormat="1" x14ac:dyDescent="0.25">
      <c r="A12" s="111">
        <v>711110</v>
      </c>
      <c r="B12" s="112" t="s">
        <v>3</v>
      </c>
      <c r="C12" s="460" t="s">
        <v>409</v>
      </c>
      <c r="D12" s="113">
        <f>SUM(D13:D17)</f>
        <v>450</v>
      </c>
      <c r="E12" s="113">
        <f>SUM(E13:E17)</f>
        <v>350</v>
      </c>
      <c r="F12" s="152">
        <f>IFERROR((E12/D12)*100,"")</f>
        <v>77.777777777777786</v>
      </c>
      <c r="G12" s="217"/>
      <c r="H12" s="217"/>
      <c r="I12" s="217"/>
      <c r="J12" s="217"/>
      <c r="K12" s="217"/>
      <c r="L12" s="217"/>
      <c r="M12" s="217"/>
      <c r="N12" s="217"/>
      <c r="O12" s="217"/>
    </row>
    <row r="13" spans="1:15" ht="22.5" x14ac:dyDescent="0.25">
      <c r="A13" s="19">
        <v>711111</v>
      </c>
      <c r="B13" s="20" t="s">
        <v>3</v>
      </c>
      <c r="C13" s="461" t="s">
        <v>328</v>
      </c>
      <c r="D13" s="70">
        <v>300</v>
      </c>
      <c r="E13" s="70">
        <v>200</v>
      </c>
      <c r="F13" s="56">
        <f>IFERROR((E13/D13)*100,"")</f>
        <v>66.666666666666657</v>
      </c>
    </row>
    <row r="14" spans="1:15" ht="15" customHeight="1" x14ac:dyDescent="0.25">
      <c r="A14" s="19">
        <v>711112</v>
      </c>
      <c r="B14" s="20" t="s">
        <v>3</v>
      </c>
      <c r="C14" s="461" t="s">
        <v>329</v>
      </c>
      <c r="D14" s="85">
        <v>10</v>
      </c>
      <c r="E14" s="85">
        <v>10</v>
      </c>
      <c r="F14" s="56">
        <f t="shared" si="0"/>
        <v>100</v>
      </c>
    </row>
    <row r="15" spans="1:15" ht="22.5" x14ac:dyDescent="0.25">
      <c r="A15" s="19">
        <v>711113</v>
      </c>
      <c r="B15" s="20" t="s">
        <v>3</v>
      </c>
      <c r="C15" s="461" t="s">
        <v>330</v>
      </c>
      <c r="D15" s="85">
        <v>10</v>
      </c>
      <c r="E15" s="85">
        <v>10</v>
      </c>
      <c r="F15" s="56">
        <f t="shared" si="0"/>
        <v>100</v>
      </c>
    </row>
    <row r="16" spans="1:15" x14ac:dyDescent="0.25">
      <c r="A16" s="19">
        <v>711114</v>
      </c>
      <c r="B16" s="20" t="s">
        <v>3</v>
      </c>
      <c r="C16" s="461" t="s">
        <v>410</v>
      </c>
      <c r="D16" s="85">
        <v>10</v>
      </c>
      <c r="E16" s="85">
        <v>10</v>
      </c>
      <c r="F16" s="56">
        <f t="shared" si="0"/>
        <v>100</v>
      </c>
    </row>
    <row r="17" spans="1:15" ht="15.75" customHeight="1" x14ac:dyDescent="0.25">
      <c r="A17" s="19">
        <v>711115</v>
      </c>
      <c r="B17" s="20" t="s">
        <v>3</v>
      </c>
      <c r="C17" s="461" t="s">
        <v>331</v>
      </c>
      <c r="D17" s="85">
        <v>120</v>
      </c>
      <c r="E17" s="85">
        <v>120</v>
      </c>
      <c r="F17" s="56">
        <f t="shared" si="0"/>
        <v>100</v>
      </c>
    </row>
    <row r="18" spans="1:15" s="11" customFormat="1" ht="12.75" x14ac:dyDescent="0.2">
      <c r="A18" s="16">
        <v>713000</v>
      </c>
      <c r="B18" s="17"/>
      <c r="C18" s="458" t="s">
        <v>5</v>
      </c>
      <c r="D18" s="68">
        <f>$D$19</f>
        <v>250</v>
      </c>
      <c r="E18" s="68">
        <f>$E$19</f>
        <v>250</v>
      </c>
      <c r="F18" s="54">
        <f t="shared" si="0"/>
        <v>100</v>
      </c>
      <c r="G18" s="317"/>
      <c r="H18" s="317"/>
      <c r="I18" s="317"/>
      <c r="J18" s="317"/>
      <c r="K18" s="317"/>
      <c r="L18" s="317"/>
      <c r="M18" s="317"/>
      <c r="N18" s="317"/>
      <c r="O18" s="317"/>
    </row>
    <row r="19" spans="1:15" s="10" customFormat="1" x14ac:dyDescent="0.25">
      <c r="A19" s="24">
        <v>713100</v>
      </c>
      <c r="B19" s="25"/>
      <c r="C19" s="459" t="s">
        <v>412</v>
      </c>
      <c r="D19" s="69">
        <f>SUM(D21:D22)</f>
        <v>250</v>
      </c>
      <c r="E19" s="69">
        <f>SUM(E21:E22)</f>
        <v>250</v>
      </c>
      <c r="F19" s="55">
        <f t="shared" si="0"/>
        <v>100</v>
      </c>
      <c r="G19" s="217"/>
      <c r="H19" s="217"/>
      <c r="I19" s="217"/>
      <c r="J19" s="217"/>
      <c r="K19" s="217"/>
      <c r="L19" s="217"/>
      <c r="M19" s="217"/>
      <c r="N19" s="217"/>
      <c r="O19" s="217"/>
    </row>
    <row r="20" spans="1:15" s="10" customFormat="1" x14ac:dyDescent="0.25">
      <c r="A20" s="111">
        <v>713110</v>
      </c>
      <c r="B20" s="112" t="s">
        <v>3</v>
      </c>
      <c r="C20" s="460" t="s">
        <v>412</v>
      </c>
      <c r="D20" s="113">
        <f>SUM(D21:D22)</f>
        <v>250</v>
      </c>
      <c r="E20" s="175">
        <f>SUM(E21:E22)</f>
        <v>250</v>
      </c>
      <c r="F20" s="152">
        <f t="shared" si="0"/>
        <v>100</v>
      </c>
      <c r="G20" s="217"/>
      <c r="H20" s="217"/>
      <c r="I20" s="217"/>
      <c r="J20" s="217"/>
      <c r="K20" s="217"/>
      <c r="L20" s="217"/>
      <c r="M20" s="217"/>
      <c r="N20" s="217"/>
      <c r="O20" s="217"/>
    </row>
    <row r="21" spans="1:15" x14ac:dyDescent="0.25">
      <c r="A21" s="19">
        <v>713111</v>
      </c>
      <c r="B21" s="20" t="s">
        <v>3</v>
      </c>
      <c r="C21" s="462" t="s">
        <v>413</v>
      </c>
      <c r="D21" s="85">
        <v>220</v>
      </c>
      <c r="E21" s="85">
        <v>220</v>
      </c>
      <c r="F21" s="56">
        <f t="shared" si="0"/>
        <v>100</v>
      </c>
    </row>
    <row r="22" spans="1:15" x14ac:dyDescent="0.25">
      <c r="A22" s="19">
        <v>713113</v>
      </c>
      <c r="B22" s="20" t="s">
        <v>3</v>
      </c>
      <c r="C22" s="462" t="s">
        <v>414</v>
      </c>
      <c r="D22" s="85">
        <v>30</v>
      </c>
      <c r="E22" s="85">
        <v>30</v>
      </c>
      <c r="F22" s="56">
        <f t="shared" si="0"/>
        <v>100</v>
      </c>
    </row>
    <row r="23" spans="1:15" s="11" customFormat="1" ht="12.75" customHeight="1" x14ac:dyDescent="0.2">
      <c r="A23" s="16">
        <v>714000</v>
      </c>
      <c r="B23" s="17"/>
      <c r="C23" s="463" t="s">
        <v>6</v>
      </c>
      <c r="D23" s="68">
        <f>$D$24</f>
        <v>199500</v>
      </c>
      <c r="E23" s="68">
        <f>$E$24</f>
        <v>180670</v>
      </c>
      <c r="F23" s="54">
        <f t="shared" si="0"/>
        <v>90.561403508771932</v>
      </c>
      <c r="G23" s="664"/>
      <c r="H23" s="665"/>
      <c r="I23" s="665"/>
      <c r="J23" s="665"/>
      <c r="K23" s="665"/>
      <c r="L23" s="665"/>
      <c r="M23" s="317"/>
      <c r="N23" s="317"/>
      <c r="O23" s="317"/>
    </row>
    <row r="24" spans="1:15" s="10" customFormat="1" x14ac:dyDescent="0.25">
      <c r="A24" s="24">
        <v>714100</v>
      </c>
      <c r="B24" s="25"/>
      <c r="C24" s="464" t="s">
        <v>6</v>
      </c>
      <c r="D24" s="69">
        <f>SUM(D25+D29+D31)</f>
        <v>199500</v>
      </c>
      <c r="E24" s="69">
        <f t="shared" ref="E24" si="1">SUM(E25+E29+E31)</f>
        <v>180670</v>
      </c>
      <c r="F24" s="62">
        <f t="shared" si="0"/>
        <v>90.561403508771932</v>
      </c>
      <c r="G24" s="217"/>
      <c r="H24" s="217"/>
      <c r="I24" s="217"/>
      <c r="J24" s="217"/>
      <c r="K24" s="217"/>
      <c r="L24" s="217"/>
      <c r="M24" s="217"/>
      <c r="N24" s="217"/>
      <c r="O24" s="217"/>
    </row>
    <row r="25" spans="1:15" s="10" customFormat="1" x14ac:dyDescent="0.25">
      <c r="A25" s="111">
        <v>714110</v>
      </c>
      <c r="B25" s="20" t="s">
        <v>3</v>
      </c>
      <c r="C25" s="465" t="s">
        <v>415</v>
      </c>
      <c r="D25" s="113">
        <f>SUM(D26:D28)</f>
        <v>32000</v>
      </c>
      <c r="E25" s="113">
        <f>SUM(E26:E28)</f>
        <v>32170</v>
      </c>
      <c r="F25" s="56">
        <f t="shared" si="0"/>
        <v>100.53125</v>
      </c>
      <c r="G25" s="217"/>
      <c r="H25" s="217"/>
      <c r="I25" s="217"/>
      <c r="J25" s="217"/>
      <c r="K25" s="217"/>
      <c r="L25" s="217"/>
      <c r="M25" s="217"/>
      <c r="N25" s="217"/>
      <c r="O25" s="217"/>
    </row>
    <row r="26" spans="1:15" x14ac:dyDescent="0.25">
      <c r="A26" s="19">
        <v>714111</v>
      </c>
      <c r="B26" s="20" t="s">
        <v>3</v>
      </c>
      <c r="C26" s="466" t="s">
        <v>416</v>
      </c>
      <c r="D26" s="85">
        <v>21000</v>
      </c>
      <c r="E26" s="85">
        <v>18670</v>
      </c>
      <c r="F26" s="56">
        <f t="shared" si="0"/>
        <v>88.904761904761912</v>
      </c>
      <c r="G26" s="614"/>
    </row>
    <row r="27" spans="1:15" x14ac:dyDescent="0.25">
      <c r="A27" s="19">
        <v>714112</v>
      </c>
      <c r="B27" s="20" t="s">
        <v>3</v>
      </c>
      <c r="C27" s="466" t="s">
        <v>417</v>
      </c>
      <c r="D27" s="70">
        <v>7000</v>
      </c>
      <c r="E27" s="70">
        <v>7500</v>
      </c>
      <c r="F27" s="56">
        <f t="shared" si="0"/>
        <v>107.14285714285714</v>
      </c>
    </row>
    <row r="28" spans="1:15" x14ac:dyDescent="0.25">
      <c r="A28" s="19">
        <v>714113</v>
      </c>
      <c r="B28" s="20" t="s">
        <v>3</v>
      </c>
      <c r="C28" s="466" t="s">
        <v>418</v>
      </c>
      <c r="D28" s="85">
        <v>4000</v>
      </c>
      <c r="E28" s="85">
        <v>6000</v>
      </c>
      <c r="F28" s="56">
        <f t="shared" si="0"/>
        <v>150</v>
      </c>
    </row>
    <row r="29" spans="1:15" s="117" customFormat="1" x14ac:dyDescent="0.25">
      <c r="A29" s="111">
        <v>714120</v>
      </c>
      <c r="B29" s="112" t="s">
        <v>3</v>
      </c>
      <c r="C29" s="465" t="s">
        <v>419</v>
      </c>
      <c r="D29" s="79">
        <f>SUM(D30)</f>
        <v>17500</v>
      </c>
      <c r="E29" s="180">
        <f>SUM(E30)</f>
        <v>12500</v>
      </c>
      <c r="F29" s="152">
        <f t="shared" si="0"/>
        <v>71.428571428571431</v>
      </c>
      <c r="G29" s="123"/>
      <c r="H29" s="123"/>
      <c r="I29" s="123"/>
      <c r="J29" s="123"/>
      <c r="K29" s="123"/>
      <c r="L29" s="123"/>
      <c r="M29" s="123"/>
      <c r="N29" s="123"/>
      <c r="O29" s="123"/>
    </row>
    <row r="30" spans="1:15" x14ac:dyDescent="0.25">
      <c r="A30" s="19">
        <v>714121</v>
      </c>
      <c r="B30" s="20" t="s">
        <v>3</v>
      </c>
      <c r="C30" s="466" t="s">
        <v>420</v>
      </c>
      <c r="D30" s="70">
        <v>17500</v>
      </c>
      <c r="E30" s="70">
        <v>12500</v>
      </c>
      <c r="F30" s="56">
        <f t="shared" si="0"/>
        <v>71.428571428571431</v>
      </c>
    </row>
    <row r="31" spans="1:15" s="117" customFormat="1" x14ac:dyDescent="0.25">
      <c r="A31" s="111">
        <v>714130</v>
      </c>
      <c r="B31" s="112" t="s">
        <v>3</v>
      </c>
      <c r="C31" s="465" t="s">
        <v>421</v>
      </c>
      <c r="D31" s="79">
        <f>SUM(D32:D33)</f>
        <v>150000</v>
      </c>
      <c r="E31" s="180">
        <f>SUM(E32:E33)</f>
        <v>136000</v>
      </c>
      <c r="F31" s="152">
        <f t="shared" si="0"/>
        <v>90.666666666666657</v>
      </c>
      <c r="G31" s="123"/>
      <c r="H31" s="123"/>
      <c r="I31" s="123"/>
      <c r="J31" s="123"/>
      <c r="K31" s="123"/>
      <c r="L31" s="123"/>
      <c r="M31" s="123"/>
      <c r="N31" s="123"/>
      <c r="O31" s="123"/>
    </row>
    <row r="32" spans="1:15" x14ac:dyDescent="0.25">
      <c r="A32" s="19">
        <v>714131</v>
      </c>
      <c r="B32" s="20" t="s">
        <v>3</v>
      </c>
      <c r="C32" s="466" t="s">
        <v>422</v>
      </c>
      <c r="D32" s="85">
        <v>77500</v>
      </c>
      <c r="E32" s="85">
        <v>75000</v>
      </c>
      <c r="F32" s="56">
        <f t="shared" si="0"/>
        <v>96.774193548387103</v>
      </c>
      <c r="G32" s="614"/>
    </row>
    <row r="33" spans="1:15" x14ac:dyDescent="0.25">
      <c r="A33" s="19">
        <v>714132</v>
      </c>
      <c r="B33" s="20" t="s">
        <v>3</v>
      </c>
      <c r="C33" s="466" t="s">
        <v>423</v>
      </c>
      <c r="D33" s="85">
        <v>72500</v>
      </c>
      <c r="E33" s="85">
        <v>61000</v>
      </c>
      <c r="F33" s="56">
        <f t="shared" si="0"/>
        <v>84.137931034482762</v>
      </c>
      <c r="G33" s="614"/>
    </row>
    <row r="34" spans="1:15" s="11" customFormat="1" ht="25.5" customHeight="1" x14ac:dyDescent="0.2">
      <c r="A34" s="16">
        <v>715000</v>
      </c>
      <c r="B34" s="17"/>
      <c r="C34" s="467" t="s">
        <v>7</v>
      </c>
      <c r="D34" s="68">
        <f>D35+D43+D46</f>
        <v>1360</v>
      </c>
      <c r="E34" s="68">
        <f>E35+E43+E46</f>
        <v>2270</v>
      </c>
      <c r="F34" s="54">
        <f t="shared" si="0"/>
        <v>166.91176470588235</v>
      </c>
      <c r="G34" s="317"/>
      <c r="H34" s="317"/>
      <c r="I34" s="317"/>
      <c r="J34" s="317"/>
      <c r="K34" s="317"/>
      <c r="L34" s="317"/>
      <c r="M34" s="317"/>
      <c r="N34" s="317"/>
      <c r="O34" s="317"/>
    </row>
    <row r="35" spans="1:15" s="10" customFormat="1" ht="22.5" x14ac:dyDescent="0.25">
      <c r="A35" s="24">
        <v>715100</v>
      </c>
      <c r="B35" s="25"/>
      <c r="C35" s="266" t="s">
        <v>332</v>
      </c>
      <c r="D35" s="69">
        <f>SUM(D36+D39)</f>
        <v>1260</v>
      </c>
      <c r="E35" s="69">
        <f>SUM(E36+E39)</f>
        <v>1760</v>
      </c>
      <c r="F35" s="55">
        <f t="shared" si="0"/>
        <v>139.68253968253967</v>
      </c>
      <c r="G35" s="217"/>
      <c r="H35" s="217"/>
      <c r="I35" s="217"/>
      <c r="J35" s="217"/>
      <c r="K35" s="217"/>
      <c r="L35" s="217"/>
      <c r="M35" s="217"/>
      <c r="N35" s="217"/>
      <c r="O35" s="217"/>
    </row>
    <row r="36" spans="1:15" s="10" customFormat="1" ht="23.25" customHeight="1" x14ac:dyDescent="0.25">
      <c r="A36" s="111">
        <v>715130</v>
      </c>
      <c r="B36" s="20" t="s">
        <v>3</v>
      </c>
      <c r="C36" s="264" t="s">
        <v>333</v>
      </c>
      <c r="D36" s="113">
        <f>SUM(D37:D38)</f>
        <v>1010</v>
      </c>
      <c r="E36" s="175">
        <f>SUM(E37:E38)</f>
        <v>1010</v>
      </c>
      <c r="F36" s="152">
        <f t="shared" si="0"/>
        <v>100</v>
      </c>
      <c r="G36" s="217"/>
      <c r="H36" s="217"/>
      <c r="I36" s="217"/>
      <c r="J36" s="217"/>
      <c r="K36" s="217"/>
      <c r="L36" s="217"/>
      <c r="M36" s="217"/>
      <c r="N36" s="217"/>
      <c r="O36" s="217"/>
    </row>
    <row r="37" spans="1:15" x14ac:dyDescent="0.25">
      <c r="A37" s="19">
        <v>715131</v>
      </c>
      <c r="B37" s="20" t="s">
        <v>3</v>
      </c>
      <c r="C37" s="466" t="s">
        <v>424</v>
      </c>
      <c r="D37" s="85">
        <v>1000</v>
      </c>
      <c r="E37" s="85">
        <v>1000</v>
      </c>
      <c r="F37" s="56">
        <f t="shared" si="0"/>
        <v>100</v>
      </c>
    </row>
    <row r="38" spans="1:15" x14ac:dyDescent="0.25">
      <c r="A38" s="19">
        <v>715137</v>
      </c>
      <c r="B38" s="20" t="s">
        <v>3</v>
      </c>
      <c r="C38" s="466" t="s">
        <v>425</v>
      </c>
      <c r="D38" s="85">
        <v>10</v>
      </c>
      <c r="E38" s="85">
        <v>10</v>
      </c>
      <c r="F38" s="56">
        <f t="shared" si="0"/>
        <v>100</v>
      </c>
    </row>
    <row r="39" spans="1:15" s="117" customFormat="1" x14ac:dyDescent="0.25">
      <c r="A39" s="114">
        <v>715140</v>
      </c>
      <c r="B39" s="115" t="s">
        <v>3</v>
      </c>
      <c r="C39" s="468" t="s">
        <v>426</v>
      </c>
      <c r="D39" s="116">
        <f>SUM(D40)</f>
        <v>250</v>
      </c>
      <c r="E39" s="312">
        <f>SUM(E40)</f>
        <v>750</v>
      </c>
      <c r="F39" s="152">
        <f t="shared" si="0"/>
        <v>300</v>
      </c>
      <c r="G39" s="123"/>
      <c r="H39" s="123"/>
      <c r="I39" s="123"/>
      <c r="J39" s="123"/>
      <c r="K39" s="123"/>
      <c r="L39" s="123"/>
      <c r="M39" s="123"/>
      <c r="N39" s="123"/>
      <c r="O39" s="123"/>
    </row>
    <row r="40" spans="1:15" ht="21.75" customHeight="1" thickBot="1" x14ac:dyDescent="0.3">
      <c r="A40" s="35">
        <v>715141</v>
      </c>
      <c r="B40" s="36" t="s">
        <v>3</v>
      </c>
      <c r="C40" s="469" t="s">
        <v>427</v>
      </c>
      <c r="D40" s="73">
        <v>250</v>
      </c>
      <c r="E40" s="73">
        <v>750</v>
      </c>
      <c r="F40" s="59">
        <f t="shared" si="0"/>
        <v>300</v>
      </c>
    </row>
    <row r="41" spans="1:15" s="10" customFormat="1" ht="60.75" thickBot="1" x14ac:dyDescent="0.3">
      <c r="A41" s="1" t="s">
        <v>0</v>
      </c>
      <c r="B41" s="2" t="s">
        <v>1</v>
      </c>
      <c r="C41" s="3" t="str">
        <f>'Ukupan proračun'!$B$22</f>
        <v>OPIS</v>
      </c>
      <c r="D41" s="4" t="s">
        <v>678</v>
      </c>
      <c r="E41" s="4" t="s">
        <v>704</v>
      </c>
      <c r="F41" s="5" t="str">
        <f>'Ukupan proračun'!$E$22</f>
        <v xml:space="preserve">INDEKS % </v>
      </c>
      <c r="G41" s="217"/>
      <c r="H41" s="217"/>
      <c r="I41" s="217"/>
      <c r="J41" s="217"/>
      <c r="K41" s="217"/>
      <c r="L41" s="217"/>
      <c r="M41" s="217"/>
      <c r="N41" s="217"/>
      <c r="O41" s="217"/>
    </row>
    <row r="42" spans="1:15" s="10" customFormat="1" ht="15.75" thickBot="1" x14ac:dyDescent="0.3">
      <c r="A42" s="6">
        <v>1</v>
      </c>
      <c r="B42" s="7">
        <v>2</v>
      </c>
      <c r="C42" s="484">
        <v>3</v>
      </c>
      <c r="D42" s="7">
        <v>4</v>
      </c>
      <c r="E42" s="7">
        <v>5</v>
      </c>
      <c r="F42" s="8" t="s">
        <v>22</v>
      </c>
      <c r="G42" s="217"/>
      <c r="H42" s="217"/>
      <c r="I42" s="217"/>
      <c r="J42" s="217"/>
      <c r="K42" s="217"/>
      <c r="L42" s="217"/>
      <c r="M42" s="217"/>
      <c r="N42" s="217"/>
      <c r="O42" s="217"/>
    </row>
    <row r="43" spans="1:15" x14ac:dyDescent="0.25">
      <c r="A43" s="24">
        <v>715200</v>
      </c>
      <c r="B43" s="25"/>
      <c r="C43" s="464" t="s">
        <v>428</v>
      </c>
      <c r="D43" s="69">
        <f>$D$45</f>
        <v>50</v>
      </c>
      <c r="E43" s="69">
        <f>$E$45</f>
        <v>500</v>
      </c>
      <c r="F43" s="55">
        <f t="shared" si="0"/>
        <v>1000</v>
      </c>
    </row>
    <row r="44" spans="1:15" s="10" customFormat="1" x14ac:dyDescent="0.25">
      <c r="A44" s="111">
        <v>715210</v>
      </c>
      <c r="B44" s="20" t="s">
        <v>3</v>
      </c>
      <c r="C44" s="465" t="s">
        <v>428</v>
      </c>
      <c r="D44" s="113">
        <f>SUM(D45)</f>
        <v>50</v>
      </c>
      <c r="E44" s="113">
        <f>SUM(E45)</f>
        <v>500</v>
      </c>
      <c r="F44" s="56">
        <f t="shared" si="0"/>
        <v>1000</v>
      </c>
      <c r="G44" s="217"/>
      <c r="H44" s="217"/>
      <c r="I44" s="217"/>
      <c r="J44" s="217"/>
      <c r="K44" s="217"/>
      <c r="L44" s="217"/>
      <c r="M44" s="217"/>
      <c r="N44" s="217"/>
      <c r="O44" s="217"/>
    </row>
    <row r="45" spans="1:15" s="10" customFormat="1" x14ac:dyDescent="0.25">
      <c r="A45" s="19">
        <v>715211</v>
      </c>
      <c r="B45" s="20" t="s">
        <v>3</v>
      </c>
      <c r="C45" s="466" t="s">
        <v>429</v>
      </c>
      <c r="D45" s="85">
        <v>50</v>
      </c>
      <c r="E45" s="85">
        <v>500</v>
      </c>
      <c r="F45" s="56">
        <f t="shared" si="0"/>
        <v>1000</v>
      </c>
      <c r="G45" s="217"/>
      <c r="H45" s="217"/>
      <c r="I45" s="217"/>
      <c r="J45" s="217"/>
      <c r="K45" s="217"/>
      <c r="L45" s="217"/>
      <c r="M45" s="217"/>
      <c r="N45" s="217"/>
      <c r="O45" s="217"/>
    </row>
    <row r="46" spans="1:15" x14ac:dyDescent="0.25">
      <c r="A46" s="27">
        <v>715900</v>
      </c>
      <c r="B46" s="28"/>
      <c r="C46" s="470" t="s">
        <v>430</v>
      </c>
      <c r="D46" s="71">
        <f>$D$48</f>
        <v>50</v>
      </c>
      <c r="E46" s="71">
        <f>$E$48</f>
        <v>10</v>
      </c>
      <c r="F46" s="57">
        <f t="shared" si="0"/>
        <v>20</v>
      </c>
    </row>
    <row r="47" spans="1:15" s="11" customFormat="1" ht="12.75" x14ac:dyDescent="0.2">
      <c r="A47" s="138">
        <v>715910</v>
      </c>
      <c r="B47" s="39" t="s">
        <v>3</v>
      </c>
      <c r="C47" s="471" t="s">
        <v>430</v>
      </c>
      <c r="D47" s="139">
        <f>SUM(D48)</f>
        <v>50</v>
      </c>
      <c r="E47" s="139">
        <f>SUM(E48)</f>
        <v>10</v>
      </c>
      <c r="F47" s="152">
        <f t="shared" si="0"/>
        <v>20</v>
      </c>
      <c r="G47" s="317"/>
      <c r="H47" s="317"/>
      <c r="I47" s="317"/>
      <c r="J47" s="317"/>
      <c r="K47" s="317"/>
      <c r="L47" s="317"/>
      <c r="M47" s="317"/>
      <c r="N47" s="317"/>
      <c r="O47" s="317"/>
    </row>
    <row r="48" spans="1:15" s="12" customFormat="1" ht="22.5" x14ac:dyDescent="0.2">
      <c r="A48" s="19">
        <v>715914</v>
      </c>
      <c r="B48" s="20" t="s">
        <v>3</v>
      </c>
      <c r="C48" s="265" t="s">
        <v>334</v>
      </c>
      <c r="D48" s="85">
        <v>50</v>
      </c>
      <c r="E48" s="85">
        <v>10</v>
      </c>
      <c r="F48" s="56">
        <f t="shared" si="0"/>
        <v>20</v>
      </c>
      <c r="G48" s="316"/>
      <c r="H48" s="316"/>
      <c r="I48" s="316"/>
      <c r="J48" s="316"/>
      <c r="K48" s="316"/>
      <c r="L48" s="316"/>
      <c r="M48" s="316"/>
      <c r="N48" s="316"/>
      <c r="O48" s="316"/>
    </row>
    <row r="49" spans="1:15" s="12" customFormat="1" ht="12.75" x14ac:dyDescent="0.2">
      <c r="A49" s="16">
        <v>716000</v>
      </c>
      <c r="B49" s="29"/>
      <c r="C49" s="463" t="s">
        <v>8</v>
      </c>
      <c r="D49" s="68">
        <f>$D$50</f>
        <v>1690000</v>
      </c>
      <c r="E49" s="68">
        <f>$E$50</f>
        <v>1722700</v>
      </c>
      <c r="F49" s="54">
        <f t="shared" si="0"/>
        <v>101.93491124260355</v>
      </c>
      <c r="G49" s="316"/>
      <c r="H49" s="316"/>
      <c r="I49" s="316"/>
      <c r="J49" s="316"/>
      <c r="K49" s="316"/>
      <c r="L49" s="316"/>
      <c r="M49" s="316"/>
      <c r="N49" s="316"/>
      <c r="O49" s="316"/>
    </row>
    <row r="50" spans="1:15" x14ac:dyDescent="0.25">
      <c r="A50" s="24">
        <v>716100</v>
      </c>
      <c r="B50" s="30"/>
      <c r="C50" s="464" t="s">
        <v>431</v>
      </c>
      <c r="D50" s="69">
        <f>SUM(D52:D58)</f>
        <v>1690000</v>
      </c>
      <c r="E50" s="69">
        <f>SUM(E52:E58)</f>
        <v>1722700</v>
      </c>
      <c r="F50" s="55">
        <f t="shared" si="0"/>
        <v>101.93491124260355</v>
      </c>
    </row>
    <row r="51" spans="1:15" x14ac:dyDescent="0.25">
      <c r="A51" s="111">
        <v>716110</v>
      </c>
      <c r="B51" s="112" t="s">
        <v>3</v>
      </c>
      <c r="C51" s="465" t="s">
        <v>431</v>
      </c>
      <c r="D51" s="113">
        <f>SUM(D52:D58)</f>
        <v>1690000</v>
      </c>
      <c r="E51" s="113">
        <f>SUM(E52:E58)</f>
        <v>1722700</v>
      </c>
      <c r="F51" s="152">
        <f t="shared" si="0"/>
        <v>101.93491124260355</v>
      </c>
    </row>
    <row r="52" spans="1:15" ht="17.25" customHeight="1" x14ac:dyDescent="0.25">
      <c r="A52" s="19">
        <v>716111</v>
      </c>
      <c r="B52" s="20" t="s">
        <v>3</v>
      </c>
      <c r="C52" s="265" t="s">
        <v>335</v>
      </c>
      <c r="D52" s="70">
        <v>1310800</v>
      </c>
      <c r="E52" s="70">
        <v>1358500</v>
      </c>
      <c r="F52" s="56">
        <f t="shared" si="0"/>
        <v>103.63899908452854</v>
      </c>
    </row>
    <row r="53" spans="1:15" ht="15.75" customHeight="1" x14ac:dyDescent="0.25">
      <c r="A53" s="19">
        <v>716112</v>
      </c>
      <c r="B53" s="20" t="s">
        <v>3</v>
      </c>
      <c r="C53" s="265" t="s">
        <v>336</v>
      </c>
      <c r="D53" s="70">
        <v>85000</v>
      </c>
      <c r="E53" s="70">
        <v>90000</v>
      </c>
      <c r="F53" s="56">
        <f t="shared" si="0"/>
        <v>105.88235294117648</v>
      </c>
    </row>
    <row r="54" spans="1:15" ht="16.5" customHeight="1" x14ac:dyDescent="0.25">
      <c r="A54" s="19">
        <v>716113</v>
      </c>
      <c r="B54" s="20" t="s">
        <v>3</v>
      </c>
      <c r="C54" s="265" t="s">
        <v>432</v>
      </c>
      <c r="D54" s="70">
        <v>4000</v>
      </c>
      <c r="E54" s="70">
        <v>4000</v>
      </c>
      <c r="F54" s="56">
        <f t="shared" si="0"/>
        <v>100</v>
      </c>
    </row>
    <row r="55" spans="1:15" x14ac:dyDescent="0.25">
      <c r="A55" s="19">
        <v>716114</v>
      </c>
      <c r="B55" s="20" t="s">
        <v>3</v>
      </c>
      <c r="C55" s="265" t="s">
        <v>433</v>
      </c>
      <c r="D55" s="70">
        <v>200</v>
      </c>
      <c r="E55" s="70">
        <v>200</v>
      </c>
      <c r="F55" s="56">
        <f t="shared" si="0"/>
        <v>100</v>
      </c>
    </row>
    <row r="56" spans="1:15" ht="22.5" x14ac:dyDescent="0.25">
      <c r="A56" s="19">
        <v>716115</v>
      </c>
      <c r="B56" s="20" t="s">
        <v>3</v>
      </c>
      <c r="C56" s="265" t="s">
        <v>337</v>
      </c>
      <c r="D56" s="70">
        <v>110000</v>
      </c>
      <c r="E56" s="70">
        <v>100000</v>
      </c>
      <c r="F56" s="56">
        <f t="shared" si="0"/>
        <v>90.909090909090907</v>
      </c>
    </row>
    <row r="57" spans="1:15" s="11" customFormat="1" ht="24.75" customHeight="1" x14ac:dyDescent="0.2">
      <c r="A57" s="19">
        <v>716116</v>
      </c>
      <c r="B57" s="20" t="s">
        <v>3</v>
      </c>
      <c r="C57" s="265" t="s">
        <v>373</v>
      </c>
      <c r="D57" s="70">
        <v>100000</v>
      </c>
      <c r="E57" s="70">
        <v>100000</v>
      </c>
      <c r="F57" s="56">
        <f t="shared" si="0"/>
        <v>100</v>
      </c>
      <c r="G57" s="317"/>
      <c r="H57" s="317"/>
      <c r="I57" s="317"/>
      <c r="J57" s="317"/>
      <c r="K57" s="317"/>
      <c r="L57" s="317"/>
      <c r="M57" s="317"/>
      <c r="N57" s="317"/>
      <c r="O57" s="317"/>
    </row>
    <row r="58" spans="1:15" s="10" customFormat="1" x14ac:dyDescent="0.25">
      <c r="A58" s="31">
        <v>716117</v>
      </c>
      <c r="B58" s="32" t="s">
        <v>3</v>
      </c>
      <c r="C58" s="281" t="s">
        <v>434</v>
      </c>
      <c r="D58" s="72">
        <v>80000</v>
      </c>
      <c r="E58" s="72">
        <v>70000</v>
      </c>
      <c r="F58" s="58">
        <f t="shared" si="0"/>
        <v>87.5</v>
      </c>
      <c r="G58" s="217"/>
      <c r="H58" s="217"/>
      <c r="I58" s="217"/>
      <c r="J58" s="217"/>
      <c r="K58" s="217"/>
      <c r="L58" s="217"/>
      <c r="M58" s="217"/>
      <c r="N58" s="217"/>
      <c r="O58" s="217"/>
    </row>
    <row r="59" spans="1:15" s="10" customFormat="1" x14ac:dyDescent="0.25">
      <c r="A59" s="16">
        <v>717000</v>
      </c>
      <c r="B59" s="33"/>
      <c r="C59" s="463" t="s">
        <v>9</v>
      </c>
      <c r="D59" s="68">
        <f>$D$60</f>
        <v>2914160</v>
      </c>
      <c r="E59" s="68">
        <f>$E$60</f>
        <v>2982320</v>
      </c>
      <c r="F59" s="54">
        <f t="shared" ref="F59:F117" si="2">IFERROR((E59/D59)*100,"")</f>
        <v>102.33892442419086</v>
      </c>
      <c r="G59" s="615"/>
      <c r="H59" s="316"/>
      <c r="I59" s="217"/>
      <c r="J59" s="217"/>
      <c r="K59" s="217"/>
      <c r="L59" s="217"/>
      <c r="M59" s="217"/>
      <c r="N59" s="217"/>
      <c r="O59" s="217"/>
    </row>
    <row r="60" spans="1:15" x14ac:dyDescent="0.25">
      <c r="A60" s="24">
        <v>717100</v>
      </c>
      <c r="B60" s="34"/>
      <c r="C60" s="464" t="s">
        <v>9</v>
      </c>
      <c r="D60" s="69">
        <f>SUM(D61+D65+D69)</f>
        <v>2914160</v>
      </c>
      <c r="E60" s="69">
        <f>SUM(E61+E65+E69)</f>
        <v>2982320</v>
      </c>
      <c r="F60" s="55">
        <f t="shared" si="2"/>
        <v>102.33892442419086</v>
      </c>
    </row>
    <row r="61" spans="1:15" x14ac:dyDescent="0.25">
      <c r="A61" s="111">
        <v>717110</v>
      </c>
      <c r="B61" s="112" t="s">
        <v>16</v>
      </c>
      <c r="C61" s="465" t="s">
        <v>435</v>
      </c>
      <c r="D61" s="113">
        <f>SUM(D62)</f>
        <v>167260</v>
      </c>
      <c r="E61" s="113">
        <f>SUM(E62)</f>
        <v>137620</v>
      </c>
      <c r="F61" s="152">
        <f t="shared" si="2"/>
        <v>82.279086452230061</v>
      </c>
    </row>
    <row r="62" spans="1:15" x14ac:dyDescent="0.25">
      <c r="A62" s="19">
        <v>717114</v>
      </c>
      <c r="B62" s="20" t="s">
        <v>16</v>
      </c>
      <c r="C62" s="265" t="s">
        <v>436</v>
      </c>
      <c r="D62" s="70">
        <f>SUM(D63:D64)</f>
        <v>167260</v>
      </c>
      <c r="E62" s="70">
        <f>SUM(E63:E64)</f>
        <v>137620</v>
      </c>
      <c r="F62" s="56">
        <f t="shared" si="2"/>
        <v>82.279086452230061</v>
      </c>
    </row>
    <row r="63" spans="1:15" s="117" customFormat="1" ht="21" customHeight="1" x14ac:dyDescent="0.25">
      <c r="A63" s="19"/>
      <c r="B63" s="20" t="s">
        <v>16</v>
      </c>
      <c r="C63" s="265" t="s">
        <v>377</v>
      </c>
      <c r="D63" s="70">
        <v>133220</v>
      </c>
      <c r="E63" s="70">
        <v>137620</v>
      </c>
      <c r="F63" s="56">
        <f t="shared" si="2"/>
        <v>103.30280738627833</v>
      </c>
      <c r="G63" s="573"/>
      <c r="H63" s="123"/>
      <c r="I63" s="123"/>
      <c r="J63" s="123"/>
      <c r="K63" s="123"/>
      <c r="L63" s="123"/>
      <c r="M63" s="123"/>
      <c r="N63" s="123"/>
      <c r="O63" s="123"/>
    </row>
    <row r="64" spans="1:15" ht="21.75" customHeight="1" x14ac:dyDescent="0.25">
      <c r="A64" s="19"/>
      <c r="B64" s="20" t="s">
        <v>16</v>
      </c>
      <c r="C64" s="265" t="s">
        <v>378</v>
      </c>
      <c r="D64" s="70">
        <v>34040</v>
      </c>
      <c r="E64" s="70">
        <v>0</v>
      </c>
      <c r="F64" s="56">
        <f t="shared" si="2"/>
        <v>0</v>
      </c>
      <c r="G64" s="574"/>
    </row>
    <row r="65" spans="1:15" x14ac:dyDescent="0.25">
      <c r="A65" s="114">
        <v>717130</v>
      </c>
      <c r="B65" s="115" t="s">
        <v>16</v>
      </c>
      <c r="C65" s="267" t="s">
        <v>437</v>
      </c>
      <c r="D65" s="116">
        <f>SUM(D66)</f>
        <v>618310</v>
      </c>
      <c r="E65" s="116">
        <f>SUM(E66)</f>
        <v>466430</v>
      </c>
      <c r="F65" s="152">
        <f t="shared" si="2"/>
        <v>75.436269832284779</v>
      </c>
    </row>
    <row r="66" spans="1:15" x14ac:dyDescent="0.25">
      <c r="A66" s="19">
        <v>717131</v>
      </c>
      <c r="B66" s="20" t="s">
        <v>16</v>
      </c>
      <c r="C66" s="265" t="s">
        <v>437</v>
      </c>
      <c r="D66" s="70">
        <f>SUM(D67:D68)</f>
        <v>618310</v>
      </c>
      <c r="E66" s="70">
        <f>SUM(E67:E68)</f>
        <v>466430</v>
      </c>
      <c r="F66" s="86">
        <f>IFERROR((E66/D66)*100,"")</f>
        <v>75.436269832284779</v>
      </c>
    </row>
    <row r="67" spans="1:15" s="117" customFormat="1" ht="16.5" customHeight="1" x14ac:dyDescent="0.25">
      <c r="A67" s="19"/>
      <c r="B67" s="20" t="s">
        <v>16</v>
      </c>
      <c r="C67" s="265" t="s">
        <v>438</v>
      </c>
      <c r="D67" s="70">
        <v>413030</v>
      </c>
      <c r="E67" s="70">
        <v>466430</v>
      </c>
      <c r="F67" s="56">
        <f t="shared" si="2"/>
        <v>112.92884294119072</v>
      </c>
      <c r="G67" s="123"/>
      <c r="H67" s="123"/>
      <c r="I67" s="123"/>
      <c r="J67" s="123"/>
      <c r="K67" s="123"/>
      <c r="L67" s="123"/>
      <c r="M67" s="123"/>
      <c r="N67" s="123"/>
      <c r="O67" s="123"/>
    </row>
    <row r="68" spans="1:15" ht="15.75" customHeight="1" x14ac:dyDescent="0.25">
      <c r="A68" s="19"/>
      <c r="B68" s="20" t="s">
        <v>16</v>
      </c>
      <c r="C68" s="265" t="s">
        <v>439</v>
      </c>
      <c r="D68" s="70">
        <v>205280</v>
      </c>
      <c r="E68" s="70">
        <v>0</v>
      </c>
      <c r="F68" s="56">
        <f t="shared" si="2"/>
        <v>0</v>
      </c>
      <c r="G68" s="574"/>
    </row>
    <row r="69" spans="1:15" s="11" customFormat="1" ht="21" customHeight="1" x14ac:dyDescent="0.2">
      <c r="A69" s="114">
        <v>717140</v>
      </c>
      <c r="B69" s="115" t="s">
        <v>3</v>
      </c>
      <c r="C69" s="267" t="s">
        <v>338</v>
      </c>
      <c r="D69" s="116">
        <f>SUM(D70)</f>
        <v>2128590</v>
      </c>
      <c r="E69" s="116">
        <f>SUM(E70)</f>
        <v>2378270</v>
      </c>
      <c r="F69" s="152">
        <f t="shared" si="2"/>
        <v>111.72983054510264</v>
      </c>
      <c r="G69" s="317"/>
      <c r="H69" s="317"/>
      <c r="I69" s="317"/>
      <c r="J69" s="317"/>
      <c r="K69" s="317"/>
      <c r="L69" s="317"/>
      <c r="M69" s="317"/>
      <c r="N69" s="317"/>
      <c r="O69" s="317"/>
    </row>
    <row r="70" spans="1:15" s="10" customFormat="1" ht="24" customHeight="1" x14ac:dyDescent="0.25">
      <c r="A70" s="19">
        <v>717141</v>
      </c>
      <c r="B70" s="20" t="s">
        <v>3</v>
      </c>
      <c r="C70" s="265" t="s">
        <v>338</v>
      </c>
      <c r="D70" s="70">
        <v>2128590</v>
      </c>
      <c r="E70" s="70">
        <v>2378270</v>
      </c>
      <c r="F70" s="56">
        <f t="shared" si="2"/>
        <v>111.72983054510264</v>
      </c>
      <c r="G70" s="217"/>
      <c r="H70" s="217"/>
      <c r="I70" s="217"/>
      <c r="J70" s="217"/>
      <c r="K70" s="217"/>
      <c r="L70" s="217"/>
      <c r="M70" s="217"/>
      <c r="N70" s="217"/>
      <c r="O70" s="217"/>
    </row>
    <row r="71" spans="1:15" s="10" customFormat="1" x14ac:dyDescent="0.25">
      <c r="A71" s="16">
        <v>719000</v>
      </c>
      <c r="B71" s="33"/>
      <c r="C71" s="463" t="s">
        <v>10</v>
      </c>
      <c r="D71" s="68">
        <f>$D$72</f>
        <v>310</v>
      </c>
      <c r="E71" s="68">
        <f>$E$72</f>
        <v>150</v>
      </c>
      <c r="F71" s="54">
        <f t="shared" si="2"/>
        <v>48.387096774193552</v>
      </c>
      <c r="G71" s="217"/>
      <c r="H71" s="217"/>
      <c r="I71" s="217"/>
      <c r="J71" s="217"/>
      <c r="K71" s="217"/>
      <c r="L71" s="217"/>
      <c r="M71" s="217"/>
      <c r="N71" s="217"/>
      <c r="O71" s="217"/>
    </row>
    <row r="72" spans="1:15" x14ac:dyDescent="0.25">
      <c r="A72" s="24">
        <v>719100</v>
      </c>
      <c r="B72" s="34"/>
      <c r="C72" s="464" t="s">
        <v>440</v>
      </c>
      <c r="D72" s="69">
        <f>SUM(D74:D77)</f>
        <v>310</v>
      </c>
      <c r="E72" s="69">
        <f>SUM(E74:E77)</f>
        <v>150</v>
      </c>
      <c r="F72" s="55">
        <f t="shared" si="2"/>
        <v>48.387096774193552</v>
      </c>
    </row>
    <row r="73" spans="1:15" ht="15" customHeight="1" x14ac:dyDescent="0.25">
      <c r="A73" s="111">
        <v>719110</v>
      </c>
      <c r="B73" s="112" t="s">
        <v>3</v>
      </c>
      <c r="C73" s="465" t="s">
        <v>10</v>
      </c>
      <c r="D73" s="113">
        <f>SUM(D74:D77)</f>
        <v>310</v>
      </c>
      <c r="E73" s="113">
        <f>SUM(E74:E77)</f>
        <v>150</v>
      </c>
      <c r="F73" s="152">
        <f t="shared" si="2"/>
        <v>48.387096774193552</v>
      </c>
    </row>
    <row r="74" spans="1:15" x14ac:dyDescent="0.25">
      <c r="A74" s="19">
        <v>719111</v>
      </c>
      <c r="B74" s="20" t="s">
        <v>3</v>
      </c>
      <c r="C74" s="265" t="s">
        <v>10</v>
      </c>
      <c r="D74" s="85">
        <v>20</v>
      </c>
      <c r="E74" s="85">
        <v>20</v>
      </c>
      <c r="F74" s="56">
        <f t="shared" si="2"/>
        <v>100</v>
      </c>
    </row>
    <row r="75" spans="1:15" ht="22.5" x14ac:dyDescent="0.25">
      <c r="A75" s="19">
        <v>719114</v>
      </c>
      <c r="B75" s="20" t="s">
        <v>3</v>
      </c>
      <c r="C75" s="265" t="s">
        <v>339</v>
      </c>
      <c r="D75" s="85">
        <v>10</v>
      </c>
      <c r="E75" s="85">
        <v>10</v>
      </c>
      <c r="F75" s="56">
        <f t="shared" si="2"/>
        <v>100</v>
      </c>
    </row>
    <row r="76" spans="1:15" ht="22.5" customHeight="1" x14ac:dyDescent="0.25">
      <c r="A76" s="19">
        <v>719115</v>
      </c>
      <c r="B76" s="20" t="s">
        <v>3</v>
      </c>
      <c r="C76" s="265" t="s">
        <v>340</v>
      </c>
      <c r="D76" s="85">
        <v>10</v>
      </c>
      <c r="E76" s="85">
        <v>10</v>
      </c>
      <c r="F76" s="56">
        <f t="shared" si="2"/>
        <v>100</v>
      </c>
    </row>
    <row r="77" spans="1:15" ht="18" customHeight="1" thickBot="1" x14ac:dyDescent="0.3">
      <c r="A77" s="35">
        <v>719117</v>
      </c>
      <c r="B77" s="36" t="s">
        <v>3</v>
      </c>
      <c r="C77" s="269" t="s">
        <v>441</v>
      </c>
      <c r="D77" s="315">
        <v>270</v>
      </c>
      <c r="E77" s="315">
        <v>110</v>
      </c>
      <c r="F77" s="59">
        <f t="shared" si="2"/>
        <v>40.74074074074074</v>
      </c>
    </row>
    <row r="78" spans="1:15" ht="23.25" customHeight="1" x14ac:dyDescent="0.25">
      <c r="A78" s="294"/>
      <c r="B78" s="295"/>
      <c r="C78" s="472"/>
      <c r="D78" s="296"/>
      <c r="E78" s="296"/>
      <c r="F78" s="297"/>
    </row>
    <row r="79" spans="1:15" ht="18.75" customHeight="1" thickBot="1" x14ac:dyDescent="0.3">
      <c r="A79" s="294"/>
      <c r="B79" s="295"/>
      <c r="C79" s="472"/>
      <c r="D79" s="296"/>
      <c r="E79" s="296"/>
      <c r="F79" s="297"/>
    </row>
    <row r="80" spans="1:15" s="10" customFormat="1" ht="60" customHeight="1" thickBot="1" x14ac:dyDescent="0.3">
      <c r="A80" s="1" t="s">
        <v>0</v>
      </c>
      <c r="B80" s="2" t="s">
        <v>1</v>
      </c>
      <c r="C80" s="3" t="str">
        <f>'Ukupan proračun'!$B$22</f>
        <v>OPIS</v>
      </c>
      <c r="D80" s="4" t="s">
        <v>678</v>
      </c>
      <c r="E80" s="4" t="s">
        <v>704</v>
      </c>
      <c r="F80" s="5" t="str">
        <f>'Ukupan proračun'!$E$22</f>
        <v xml:space="preserve">INDEKS % </v>
      </c>
      <c r="G80" s="217"/>
      <c r="H80" s="217"/>
      <c r="I80" s="217"/>
      <c r="J80" s="217"/>
      <c r="K80" s="217"/>
      <c r="L80" s="217"/>
      <c r="M80" s="217"/>
      <c r="N80" s="217"/>
      <c r="O80" s="217"/>
    </row>
    <row r="81" spans="1:15" s="10" customFormat="1" ht="15.75" thickBot="1" x14ac:dyDescent="0.3">
      <c r="A81" s="6">
        <v>1</v>
      </c>
      <c r="B81" s="7">
        <v>2</v>
      </c>
      <c r="C81" s="484">
        <v>3</v>
      </c>
      <c r="D81" s="7">
        <v>4</v>
      </c>
      <c r="E81" s="7">
        <v>5</v>
      </c>
      <c r="F81" s="8" t="s">
        <v>22</v>
      </c>
      <c r="G81" s="217"/>
      <c r="H81" s="217"/>
      <c r="I81" s="217"/>
      <c r="J81" s="217"/>
      <c r="K81" s="217"/>
      <c r="L81" s="217"/>
      <c r="M81" s="217"/>
      <c r="N81" s="217"/>
      <c r="O81" s="217"/>
    </row>
    <row r="82" spans="1:15" s="10" customFormat="1" x14ac:dyDescent="0.25">
      <c r="A82" s="21">
        <v>720000</v>
      </c>
      <c r="B82" s="22"/>
      <c r="C82" s="457" t="s">
        <v>513</v>
      </c>
      <c r="D82" s="67">
        <f>D83+D97+D150</f>
        <v>2836520</v>
      </c>
      <c r="E82" s="67">
        <f>E83+E97+E150</f>
        <v>2851290</v>
      </c>
      <c r="F82" s="53">
        <f t="shared" si="2"/>
        <v>100.52070847376362</v>
      </c>
      <c r="G82" s="217"/>
      <c r="H82" s="217"/>
      <c r="I82" s="217"/>
      <c r="J82" s="217"/>
      <c r="K82" s="217"/>
      <c r="L82" s="217"/>
      <c r="M82" s="217"/>
      <c r="N82" s="217"/>
      <c r="O82" s="217"/>
    </row>
    <row r="83" spans="1:15" ht="25.5" x14ac:dyDescent="0.25">
      <c r="A83" s="16">
        <v>721000</v>
      </c>
      <c r="B83" s="17"/>
      <c r="C83" s="467" t="s">
        <v>119</v>
      </c>
      <c r="D83" s="68">
        <f>SUM(D84+D89+D94)</f>
        <v>1191000</v>
      </c>
      <c r="E83" s="68">
        <f>SUM(E84+E89+E94)</f>
        <v>1186020</v>
      </c>
      <c r="F83" s="54">
        <f t="shared" si="2"/>
        <v>99.581863979848862</v>
      </c>
    </row>
    <row r="84" spans="1:15" x14ac:dyDescent="0.25">
      <c r="A84" s="24">
        <v>721100</v>
      </c>
      <c r="B84" s="34"/>
      <c r="C84" s="464" t="s">
        <v>442</v>
      </c>
      <c r="D84" s="69">
        <f>SUM(D86:D88)</f>
        <v>1190000</v>
      </c>
      <c r="E84" s="69">
        <f>SUM(E86:E88)</f>
        <v>1185000</v>
      </c>
      <c r="F84" s="55">
        <f t="shared" si="2"/>
        <v>99.579831932773118</v>
      </c>
    </row>
    <row r="85" spans="1:15" s="10" customFormat="1" x14ac:dyDescent="0.25">
      <c r="A85" s="111">
        <v>721120</v>
      </c>
      <c r="B85" s="112" t="s">
        <v>3</v>
      </c>
      <c r="C85" s="465" t="s">
        <v>443</v>
      </c>
      <c r="D85" s="113">
        <f>SUM(D86:D88)</f>
        <v>1190000</v>
      </c>
      <c r="E85" s="113">
        <f>SUM(E86:E88)</f>
        <v>1185000</v>
      </c>
      <c r="F85" s="152">
        <f t="shared" si="2"/>
        <v>99.579831932773118</v>
      </c>
      <c r="G85" s="217"/>
      <c r="H85" s="217"/>
      <c r="I85" s="217"/>
      <c r="J85" s="217"/>
      <c r="K85" s="217"/>
      <c r="L85" s="217"/>
      <c r="M85" s="217"/>
      <c r="N85" s="217"/>
      <c r="O85" s="217"/>
    </row>
    <row r="86" spans="1:15" s="10" customFormat="1" x14ac:dyDescent="0.25">
      <c r="A86" s="19">
        <v>721121</v>
      </c>
      <c r="B86" s="20" t="s">
        <v>3</v>
      </c>
      <c r="C86" s="265" t="s">
        <v>444</v>
      </c>
      <c r="D86" s="85">
        <v>155000</v>
      </c>
      <c r="E86" s="85">
        <v>155000</v>
      </c>
      <c r="F86" s="56">
        <f t="shared" si="2"/>
        <v>100</v>
      </c>
      <c r="G86" s="217"/>
      <c r="H86" s="217"/>
      <c r="I86" s="217"/>
      <c r="J86" s="217"/>
      <c r="K86" s="217"/>
      <c r="L86" s="217"/>
      <c r="M86" s="217"/>
      <c r="N86" s="217"/>
      <c r="O86" s="217"/>
    </row>
    <row r="87" spans="1:15" s="117" customFormat="1" ht="15" customHeight="1" x14ac:dyDescent="0.25">
      <c r="A87" s="19">
        <v>721122</v>
      </c>
      <c r="B87" s="20" t="s">
        <v>3</v>
      </c>
      <c r="C87" s="265" t="s">
        <v>341</v>
      </c>
      <c r="D87" s="70">
        <v>35000</v>
      </c>
      <c r="E87" s="70">
        <v>30000</v>
      </c>
      <c r="F87" s="56">
        <f t="shared" si="2"/>
        <v>85.714285714285708</v>
      </c>
      <c r="G87" s="123"/>
      <c r="H87" s="123"/>
      <c r="I87" s="123"/>
      <c r="J87" s="123"/>
      <c r="K87" s="123"/>
      <c r="L87" s="123"/>
      <c r="M87" s="123"/>
      <c r="N87" s="123"/>
      <c r="O87" s="123"/>
    </row>
    <row r="88" spans="1:15" s="117" customFormat="1" x14ac:dyDescent="0.25">
      <c r="A88" s="19">
        <v>721129</v>
      </c>
      <c r="B88" s="20" t="s">
        <v>3</v>
      </c>
      <c r="C88" s="265" t="s">
        <v>445</v>
      </c>
      <c r="D88" s="85">
        <v>1000000</v>
      </c>
      <c r="E88" s="85">
        <v>1000000</v>
      </c>
      <c r="F88" s="56">
        <f t="shared" si="2"/>
        <v>100</v>
      </c>
      <c r="G88" s="123"/>
      <c r="H88" s="123"/>
      <c r="I88" s="123"/>
      <c r="J88" s="123"/>
      <c r="K88" s="123"/>
      <c r="L88" s="123"/>
      <c r="M88" s="123"/>
      <c r="N88" s="123"/>
      <c r="O88" s="123"/>
    </row>
    <row r="89" spans="1:15" x14ac:dyDescent="0.25">
      <c r="A89" s="24">
        <v>721200</v>
      </c>
      <c r="B89" s="34"/>
      <c r="C89" s="266" t="s">
        <v>446</v>
      </c>
      <c r="D89" s="69">
        <f>SUM(D90+D92)</f>
        <v>980</v>
      </c>
      <c r="E89" s="69">
        <f>SUM(E90+E92)</f>
        <v>1000</v>
      </c>
      <c r="F89" s="55">
        <f t="shared" si="2"/>
        <v>102.04081632653062</v>
      </c>
    </row>
    <row r="90" spans="1:15" s="10" customFormat="1" x14ac:dyDescent="0.25">
      <c r="A90" s="111">
        <v>721210</v>
      </c>
      <c r="B90" s="112" t="s">
        <v>3</v>
      </c>
      <c r="C90" s="264" t="s">
        <v>447</v>
      </c>
      <c r="D90" s="113">
        <f>SUM(D91)</f>
        <v>300</v>
      </c>
      <c r="E90" s="113">
        <f>SUM(E91)</f>
        <v>300</v>
      </c>
      <c r="F90" s="152">
        <f t="shared" si="2"/>
        <v>100</v>
      </c>
      <c r="G90" s="217"/>
      <c r="H90" s="217"/>
      <c r="I90" s="217"/>
      <c r="J90" s="217"/>
      <c r="K90" s="217"/>
      <c r="L90" s="217"/>
      <c r="M90" s="217"/>
      <c r="N90" s="217"/>
      <c r="O90" s="217"/>
    </row>
    <row r="91" spans="1:15" s="10" customFormat="1" x14ac:dyDescent="0.25">
      <c r="A91" s="19">
        <v>721211</v>
      </c>
      <c r="B91" s="20" t="s">
        <v>3</v>
      </c>
      <c r="C91" s="265" t="s">
        <v>448</v>
      </c>
      <c r="D91" s="85">
        <v>300</v>
      </c>
      <c r="E91" s="85">
        <v>300</v>
      </c>
      <c r="F91" s="56">
        <f t="shared" si="2"/>
        <v>100</v>
      </c>
      <c r="G91" s="217"/>
      <c r="H91" s="217"/>
      <c r="I91" s="217"/>
      <c r="J91" s="217"/>
      <c r="K91" s="217"/>
      <c r="L91" s="217"/>
      <c r="M91" s="217"/>
      <c r="N91" s="217"/>
      <c r="O91" s="217"/>
    </row>
    <row r="92" spans="1:15" x14ac:dyDescent="0.25">
      <c r="A92" s="114">
        <v>721220</v>
      </c>
      <c r="B92" s="115" t="s">
        <v>3</v>
      </c>
      <c r="C92" s="267" t="s">
        <v>449</v>
      </c>
      <c r="D92" s="116">
        <f>SUM(D93)</f>
        <v>680</v>
      </c>
      <c r="E92" s="312">
        <f>SUM(E93)</f>
        <v>700</v>
      </c>
      <c r="F92" s="152">
        <f t="shared" si="2"/>
        <v>102.94117647058823</v>
      </c>
    </row>
    <row r="93" spans="1:15" s="11" customFormat="1" ht="12.75" x14ac:dyDescent="0.2">
      <c r="A93" s="19">
        <v>721229</v>
      </c>
      <c r="B93" s="20" t="s">
        <v>3</v>
      </c>
      <c r="C93" s="265" t="s">
        <v>450</v>
      </c>
      <c r="D93" s="85">
        <v>680</v>
      </c>
      <c r="E93" s="85">
        <v>700</v>
      </c>
      <c r="F93" s="56">
        <f t="shared" si="2"/>
        <v>102.94117647058823</v>
      </c>
      <c r="G93" s="317"/>
      <c r="H93" s="317"/>
      <c r="I93" s="317"/>
      <c r="J93" s="317"/>
      <c r="K93" s="317"/>
      <c r="L93" s="317"/>
      <c r="M93" s="317"/>
      <c r="N93" s="317"/>
      <c r="O93" s="317"/>
    </row>
    <row r="94" spans="1:15" s="10" customFormat="1" x14ac:dyDescent="0.25">
      <c r="A94" s="24">
        <v>721500</v>
      </c>
      <c r="B94" s="34"/>
      <c r="C94" s="266" t="s">
        <v>451</v>
      </c>
      <c r="D94" s="69">
        <f>$D$96</f>
        <v>20</v>
      </c>
      <c r="E94" s="69">
        <f>$E$96</f>
        <v>20</v>
      </c>
      <c r="F94" s="55">
        <f t="shared" si="2"/>
        <v>100</v>
      </c>
      <c r="G94" s="217"/>
      <c r="H94" s="217"/>
      <c r="I94" s="217"/>
      <c r="J94" s="316"/>
      <c r="K94" s="217"/>
      <c r="L94" s="217"/>
      <c r="M94" s="217"/>
      <c r="N94" s="217"/>
      <c r="O94" s="217"/>
    </row>
    <row r="95" spans="1:15" s="10" customFormat="1" x14ac:dyDescent="0.25">
      <c r="A95" s="111">
        <v>721510</v>
      </c>
      <c r="B95" s="112" t="s">
        <v>3</v>
      </c>
      <c r="C95" s="264" t="s">
        <v>451</v>
      </c>
      <c r="D95" s="113">
        <f>SUM(D96)</f>
        <v>20</v>
      </c>
      <c r="E95" s="113">
        <f>SUM(E96)</f>
        <v>20</v>
      </c>
      <c r="F95" s="152">
        <f t="shared" si="2"/>
        <v>100</v>
      </c>
      <c r="G95" s="217"/>
      <c r="H95" s="217"/>
      <c r="I95" s="217"/>
      <c r="J95" s="217"/>
      <c r="K95" s="217"/>
      <c r="L95" s="217"/>
      <c r="M95" s="217"/>
      <c r="N95" s="217"/>
      <c r="O95" s="217"/>
    </row>
    <row r="96" spans="1:15" x14ac:dyDescent="0.25">
      <c r="A96" s="19">
        <v>721511</v>
      </c>
      <c r="B96" s="20" t="s">
        <v>3</v>
      </c>
      <c r="C96" s="265" t="s">
        <v>451</v>
      </c>
      <c r="D96" s="70">
        <v>20</v>
      </c>
      <c r="E96" s="70">
        <v>20</v>
      </c>
      <c r="F96" s="56">
        <f t="shared" si="2"/>
        <v>100</v>
      </c>
    </row>
    <row r="97" spans="1:15" x14ac:dyDescent="0.25">
      <c r="A97" s="16">
        <v>722000</v>
      </c>
      <c r="B97" s="37"/>
      <c r="C97" s="463" t="s">
        <v>11</v>
      </c>
      <c r="D97" s="68">
        <f>D98+D103+D107+D118+D135+D140</f>
        <v>1642320</v>
      </c>
      <c r="E97" s="68">
        <f>E98+E103+E107+E118+E135+E140</f>
        <v>1663270</v>
      </c>
      <c r="F97" s="54">
        <f t="shared" si="2"/>
        <v>101.27563446831311</v>
      </c>
    </row>
    <row r="98" spans="1:15" x14ac:dyDescent="0.25">
      <c r="A98" s="24">
        <v>722100</v>
      </c>
      <c r="B98" s="34"/>
      <c r="C98" s="464" t="s">
        <v>452</v>
      </c>
      <c r="D98" s="69">
        <f>SUM(D100:D102)</f>
        <v>160000</v>
      </c>
      <c r="E98" s="69">
        <f>SUM(E100:E102)</f>
        <v>169000</v>
      </c>
      <c r="F98" s="55">
        <f t="shared" si="2"/>
        <v>105.62499999999999</v>
      </c>
    </row>
    <row r="99" spans="1:15" s="10" customFormat="1" x14ac:dyDescent="0.25">
      <c r="A99" s="111">
        <v>722130</v>
      </c>
      <c r="B99" s="112" t="s">
        <v>3</v>
      </c>
      <c r="C99" s="465" t="s">
        <v>453</v>
      </c>
      <c r="D99" s="113">
        <f>SUM(D100:D102)</f>
        <v>160000</v>
      </c>
      <c r="E99" s="113">
        <f>SUM(E100:E102)</f>
        <v>169000</v>
      </c>
      <c r="F99" s="152">
        <f t="shared" si="2"/>
        <v>105.62499999999999</v>
      </c>
      <c r="G99" s="217"/>
      <c r="H99" s="217"/>
      <c r="I99" s="217"/>
      <c r="J99" s="217"/>
      <c r="K99" s="217"/>
      <c r="L99" s="217"/>
      <c r="M99" s="217"/>
      <c r="N99" s="217"/>
      <c r="O99" s="217"/>
    </row>
    <row r="100" spans="1:15" s="10" customFormat="1" x14ac:dyDescent="0.25">
      <c r="A100" s="19">
        <v>722131</v>
      </c>
      <c r="B100" s="20" t="s">
        <v>3</v>
      </c>
      <c r="C100" s="466" t="s">
        <v>453</v>
      </c>
      <c r="D100" s="70">
        <v>115000</v>
      </c>
      <c r="E100" s="70">
        <v>130000</v>
      </c>
      <c r="F100" s="56">
        <f t="shared" si="2"/>
        <v>113.04347826086956</v>
      </c>
      <c r="G100" s="217"/>
      <c r="H100" s="217"/>
      <c r="I100" s="217"/>
      <c r="J100" s="217"/>
      <c r="K100" s="217"/>
      <c r="L100" s="217"/>
      <c r="M100" s="217"/>
      <c r="N100" s="217"/>
      <c r="O100" s="217"/>
    </row>
    <row r="101" spans="1:15" x14ac:dyDescent="0.25">
      <c r="A101" s="19">
        <v>722133</v>
      </c>
      <c r="B101" s="20" t="s">
        <v>3</v>
      </c>
      <c r="C101" s="466" t="s">
        <v>454</v>
      </c>
      <c r="D101" s="70">
        <v>35000</v>
      </c>
      <c r="E101" s="70">
        <v>30000</v>
      </c>
      <c r="F101" s="56">
        <f t="shared" si="2"/>
        <v>85.714285714285708</v>
      </c>
    </row>
    <row r="102" spans="1:15" x14ac:dyDescent="0.25">
      <c r="A102" s="19">
        <v>722134</v>
      </c>
      <c r="B102" s="20" t="s">
        <v>3</v>
      </c>
      <c r="C102" s="466" t="s">
        <v>455</v>
      </c>
      <c r="D102" s="70">
        <v>10000</v>
      </c>
      <c r="E102" s="85">
        <v>9000</v>
      </c>
      <c r="F102" s="56">
        <f t="shared" si="2"/>
        <v>90</v>
      </c>
    </row>
    <row r="103" spans="1:15" s="10" customFormat="1" x14ac:dyDescent="0.25">
      <c r="A103" s="24">
        <v>722300</v>
      </c>
      <c r="B103" s="34"/>
      <c r="C103" s="464" t="s">
        <v>456</v>
      </c>
      <c r="D103" s="69">
        <f>SUM(D105:D106)</f>
        <v>500000</v>
      </c>
      <c r="E103" s="69">
        <f>SUM(E105:E106)</f>
        <v>470000</v>
      </c>
      <c r="F103" s="55">
        <f t="shared" si="2"/>
        <v>94</v>
      </c>
      <c r="G103" s="217"/>
      <c r="H103" s="217"/>
      <c r="I103" s="217"/>
      <c r="J103" s="217"/>
      <c r="K103" s="217"/>
      <c r="L103" s="217"/>
      <c r="M103" s="217"/>
      <c r="N103" s="217"/>
      <c r="O103" s="217"/>
    </row>
    <row r="104" spans="1:15" s="10" customFormat="1" x14ac:dyDescent="0.25">
      <c r="A104" s="111">
        <v>722320</v>
      </c>
      <c r="B104" s="112" t="s">
        <v>3</v>
      </c>
      <c r="C104" s="465" t="s">
        <v>457</v>
      </c>
      <c r="D104" s="113">
        <f>SUM(D105:D106)</f>
        <v>500000</v>
      </c>
      <c r="E104" s="113">
        <f>SUM(E105:E106)</f>
        <v>470000</v>
      </c>
      <c r="F104" s="152">
        <f t="shared" si="2"/>
        <v>94</v>
      </c>
      <c r="G104" s="217"/>
      <c r="H104" s="217"/>
      <c r="I104" s="217"/>
      <c r="J104" s="217"/>
      <c r="K104" s="217"/>
      <c r="L104" s="217"/>
      <c r="M104" s="217"/>
      <c r="N104" s="217"/>
      <c r="O104" s="217"/>
    </row>
    <row r="105" spans="1:15" x14ac:dyDescent="0.25">
      <c r="A105" s="19">
        <v>722321</v>
      </c>
      <c r="B105" s="20" t="s">
        <v>3</v>
      </c>
      <c r="C105" s="466" t="s">
        <v>458</v>
      </c>
      <c r="D105" s="70">
        <v>330000</v>
      </c>
      <c r="E105" s="70">
        <v>300000</v>
      </c>
      <c r="F105" s="56">
        <f t="shared" si="2"/>
        <v>90.909090909090907</v>
      </c>
    </row>
    <row r="106" spans="1:15" x14ac:dyDescent="0.25">
      <c r="A106" s="19">
        <v>722322</v>
      </c>
      <c r="B106" s="20" t="s">
        <v>3</v>
      </c>
      <c r="C106" s="466" t="s">
        <v>459</v>
      </c>
      <c r="D106" s="70">
        <v>170000</v>
      </c>
      <c r="E106" s="70">
        <v>170000</v>
      </c>
      <c r="F106" s="56">
        <f t="shared" si="2"/>
        <v>100</v>
      </c>
    </row>
    <row r="107" spans="1:15" x14ac:dyDescent="0.25">
      <c r="A107" s="24">
        <v>722400</v>
      </c>
      <c r="B107" s="34"/>
      <c r="C107" s="464" t="s">
        <v>460</v>
      </c>
      <c r="D107" s="69">
        <f>SUM(D108+D112)</f>
        <v>471500</v>
      </c>
      <c r="E107" s="69">
        <f>SUM(E108+E112)</f>
        <v>437000</v>
      </c>
      <c r="F107" s="55">
        <f t="shared" si="2"/>
        <v>92.682926829268297</v>
      </c>
    </row>
    <row r="108" spans="1:15" s="117" customFormat="1" x14ac:dyDescent="0.25">
      <c r="A108" s="111">
        <v>722430</v>
      </c>
      <c r="B108" s="112" t="s">
        <v>3</v>
      </c>
      <c r="C108" s="465" t="s">
        <v>461</v>
      </c>
      <c r="D108" s="113">
        <f>SUM(D109:D111)</f>
        <v>320000</v>
      </c>
      <c r="E108" s="113">
        <f>SUM(E109:E111)</f>
        <v>300000</v>
      </c>
      <c r="F108" s="152">
        <f t="shared" si="2"/>
        <v>93.75</v>
      </c>
      <c r="G108" s="123"/>
      <c r="H108" s="123"/>
      <c r="I108" s="123"/>
      <c r="J108" s="123"/>
      <c r="K108" s="123"/>
      <c r="L108" s="123"/>
      <c r="M108" s="123"/>
      <c r="N108" s="123"/>
      <c r="O108" s="123"/>
    </row>
    <row r="109" spans="1:15" x14ac:dyDescent="0.25">
      <c r="A109" s="19">
        <v>722433</v>
      </c>
      <c r="B109" s="20" t="s">
        <v>3</v>
      </c>
      <c r="C109" s="265" t="s">
        <v>462</v>
      </c>
      <c r="D109" s="70">
        <v>293500</v>
      </c>
      <c r="E109" s="70">
        <v>270000</v>
      </c>
      <c r="F109" s="56">
        <f t="shared" si="2"/>
        <v>91.993185689948902</v>
      </c>
      <c r="G109" s="666"/>
      <c r="H109" s="667"/>
      <c r="I109" s="667"/>
    </row>
    <row r="110" spans="1:15" x14ac:dyDescent="0.25">
      <c r="A110" s="19">
        <v>722434</v>
      </c>
      <c r="B110" s="20" t="s">
        <v>3</v>
      </c>
      <c r="C110" s="265" t="s">
        <v>463</v>
      </c>
      <c r="D110" s="85">
        <v>1500</v>
      </c>
      <c r="E110" s="85">
        <v>1500</v>
      </c>
      <c r="F110" s="56">
        <f t="shared" si="2"/>
        <v>100</v>
      </c>
    </row>
    <row r="111" spans="1:15" ht="15" customHeight="1" x14ac:dyDescent="0.25">
      <c r="A111" s="19">
        <v>722436</v>
      </c>
      <c r="B111" s="20" t="s">
        <v>3</v>
      </c>
      <c r="C111" s="265" t="s">
        <v>464</v>
      </c>
      <c r="D111" s="70">
        <v>25000</v>
      </c>
      <c r="E111" s="70">
        <v>28500</v>
      </c>
      <c r="F111" s="56">
        <f t="shared" si="2"/>
        <v>113.99999999999999</v>
      </c>
    </row>
    <row r="112" spans="1:15" ht="15" customHeight="1" x14ac:dyDescent="0.25">
      <c r="A112" s="114">
        <v>722460</v>
      </c>
      <c r="B112" s="115" t="s">
        <v>3</v>
      </c>
      <c r="C112" s="267" t="s">
        <v>465</v>
      </c>
      <c r="D112" s="116">
        <f>SUM(D113:D117)</f>
        <v>151500</v>
      </c>
      <c r="E112" s="116">
        <f>SUM(E113:E117)</f>
        <v>137000</v>
      </c>
      <c r="F112" s="152">
        <f t="shared" si="2"/>
        <v>90.429042904290426</v>
      </c>
    </row>
    <row r="113" spans="1:15" ht="15" customHeight="1" x14ac:dyDescent="0.25">
      <c r="A113" s="19">
        <v>722461</v>
      </c>
      <c r="B113" s="20" t="s">
        <v>3</v>
      </c>
      <c r="C113" s="265" t="s">
        <v>466</v>
      </c>
      <c r="D113" s="70">
        <v>15000</v>
      </c>
      <c r="E113" s="70">
        <v>15000</v>
      </c>
      <c r="F113" s="56">
        <f t="shared" si="2"/>
        <v>100</v>
      </c>
    </row>
    <row r="114" spans="1:15" s="10" customFormat="1" x14ac:dyDescent="0.25">
      <c r="A114" s="19">
        <v>722462</v>
      </c>
      <c r="B114" s="20" t="s">
        <v>3</v>
      </c>
      <c r="C114" s="265" t="s">
        <v>467</v>
      </c>
      <c r="D114" s="85">
        <v>85000</v>
      </c>
      <c r="E114" s="85">
        <v>70000</v>
      </c>
      <c r="F114" s="56">
        <f t="shared" si="2"/>
        <v>82.35294117647058</v>
      </c>
      <c r="G114" s="217"/>
      <c r="H114" s="217"/>
      <c r="I114" s="217"/>
      <c r="J114" s="217"/>
      <c r="K114" s="217"/>
      <c r="L114" s="217"/>
      <c r="M114" s="217"/>
      <c r="N114" s="217"/>
      <c r="O114" s="217"/>
    </row>
    <row r="115" spans="1:15" ht="21" customHeight="1" x14ac:dyDescent="0.25">
      <c r="A115" s="38">
        <v>722463</v>
      </c>
      <c r="B115" s="39" t="s">
        <v>3</v>
      </c>
      <c r="C115" s="268" t="s">
        <v>342</v>
      </c>
      <c r="D115" s="314">
        <v>40000</v>
      </c>
      <c r="E115" s="314">
        <v>40000</v>
      </c>
      <c r="F115" s="60">
        <f t="shared" si="2"/>
        <v>100</v>
      </c>
    </row>
    <row r="116" spans="1:15" x14ac:dyDescent="0.25">
      <c r="A116" s="19">
        <v>722464</v>
      </c>
      <c r="B116" s="20" t="s">
        <v>3</v>
      </c>
      <c r="C116" s="265" t="s">
        <v>468</v>
      </c>
      <c r="D116" s="85">
        <v>1000</v>
      </c>
      <c r="E116" s="85">
        <v>500</v>
      </c>
      <c r="F116" s="56">
        <f t="shared" si="2"/>
        <v>50</v>
      </c>
    </row>
    <row r="117" spans="1:15" s="117" customFormat="1" x14ac:dyDescent="0.25">
      <c r="A117" s="31">
        <v>722465</v>
      </c>
      <c r="B117" s="32" t="s">
        <v>3</v>
      </c>
      <c r="C117" s="281" t="s">
        <v>469</v>
      </c>
      <c r="D117" s="313">
        <v>10500</v>
      </c>
      <c r="E117" s="313">
        <v>11500</v>
      </c>
      <c r="F117" s="58">
        <f t="shared" si="2"/>
        <v>109.52380952380953</v>
      </c>
      <c r="G117" s="123"/>
      <c r="H117" s="123"/>
      <c r="I117" s="123"/>
      <c r="J117" s="123"/>
      <c r="K117" s="123"/>
      <c r="L117" s="123"/>
      <c r="M117" s="123"/>
      <c r="N117" s="123"/>
      <c r="O117" s="123"/>
    </row>
    <row r="118" spans="1:15" x14ac:dyDescent="0.25">
      <c r="A118" s="24">
        <v>722500</v>
      </c>
      <c r="B118" s="34"/>
      <c r="C118" s="464" t="s">
        <v>470</v>
      </c>
      <c r="D118" s="69">
        <f>SUM(D119+D120+D121+D128)</f>
        <v>471650</v>
      </c>
      <c r="E118" s="69">
        <f>SUM(E119+E120+E121+E128)</f>
        <v>394800</v>
      </c>
      <c r="F118" s="55">
        <f t="shared" ref="F118:F165" si="3">IFERROR((E118/D118)*100,"")</f>
        <v>83.706138026078662</v>
      </c>
    </row>
    <row r="119" spans="1:15" x14ac:dyDescent="0.25">
      <c r="A119" s="19">
        <v>722515</v>
      </c>
      <c r="B119" s="20" t="s">
        <v>3</v>
      </c>
      <c r="C119" s="265" t="s">
        <v>471</v>
      </c>
      <c r="D119" s="85">
        <v>3000</v>
      </c>
      <c r="E119" s="85">
        <v>3000</v>
      </c>
      <c r="F119" s="56">
        <f t="shared" si="3"/>
        <v>100</v>
      </c>
    </row>
    <row r="120" spans="1:15" s="117" customFormat="1" x14ac:dyDescent="0.25">
      <c r="A120" s="19">
        <v>722516</v>
      </c>
      <c r="B120" s="20" t="s">
        <v>3</v>
      </c>
      <c r="C120" s="265" t="s">
        <v>472</v>
      </c>
      <c r="D120" s="70">
        <v>82500</v>
      </c>
      <c r="E120" s="70">
        <v>100000</v>
      </c>
      <c r="F120" s="56">
        <f t="shared" si="3"/>
        <v>121.21212121212122</v>
      </c>
      <c r="G120" s="123"/>
      <c r="H120" s="123"/>
      <c r="I120" s="123"/>
      <c r="J120" s="123"/>
      <c r="K120" s="123"/>
      <c r="L120" s="123"/>
      <c r="M120" s="123"/>
      <c r="N120" s="123"/>
      <c r="O120" s="123"/>
    </row>
    <row r="121" spans="1:15" x14ac:dyDescent="0.25">
      <c r="A121" s="114">
        <v>722530</v>
      </c>
      <c r="B121" s="115" t="s">
        <v>16</v>
      </c>
      <c r="C121" s="267" t="s">
        <v>473</v>
      </c>
      <c r="D121" s="116">
        <f>SUM(D122,D125)</f>
        <v>213650</v>
      </c>
      <c r="E121" s="116">
        <f>SUM(E122,E125)</f>
        <v>145000</v>
      </c>
      <c r="F121" s="152">
        <f t="shared" si="3"/>
        <v>67.868008424994159</v>
      </c>
    </row>
    <row r="122" spans="1:15" ht="15" customHeight="1" x14ac:dyDescent="0.25">
      <c r="A122" s="19">
        <v>722531</v>
      </c>
      <c r="B122" s="20" t="s">
        <v>16</v>
      </c>
      <c r="C122" s="265" t="s">
        <v>474</v>
      </c>
      <c r="D122" s="70">
        <f>SUM(D123:D124)</f>
        <v>34150</v>
      </c>
      <c r="E122" s="70">
        <f>SUM(E123:E124)</f>
        <v>25000</v>
      </c>
      <c r="F122" s="56">
        <f t="shared" si="3"/>
        <v>73.206442166910691</v>
      </c>
    </row>
    <row r="123" spans="1:15" ht="15" customHeight="1" x14ac:dyDescent="0.25">
      <c r="A123" s="19"/>
      <c r="B123" s="20" t="s">
        <v>16</v>
      </c>
      <c r="C123" s="344" t="s">
        <v>475</v>
      </c>
      <c r="D123" s="70">
        <v>25000</v>
      </c>
      <c r="E123" s="70">
        <v>25000</v>
      </c>
      <c r="F123" s="56">
        <f t="shared" si="3"/>
        <v>100</v>
      </c>
    </row>
    <row r="124" spans="1:15" ht="15" customHeight="1" x14ac:dyDescent="0.25">
      <c r="A124" s="19"/>
      <c r="B124" s="20" t="s">
        <v>16</v>
      </c>
      <c r="C124" s="344" t="s">
        <v>478</v>
      </c>
      <c r="D124" s="70">
        <v>9150</v>
      </c>
      <c r="E124" s="70">
        <v>0</v>
      </c>
      <c r="F124" s="56">
        <f t="shared" si="3"/>
        <v>0</v>
      </c>
      <c r="G124" s="574"/>
    </row>
    <row r="125" spans="1:15" x14ac:dyDescent="0.25">
      <c r="A125" s="19">
        <v>722532</v>
      </c>
      <c r="B125" s="20" t="s">
        <v>16</v>
      </c>
      <c r="C125" s="265" t="s">
        <v>477</v>
      </c>
      <c r="D125" s="70">
        <f>SUM(D126:D127)</f>
        <v>179500</v>
      </c>
      <c r="E125" s="70">
        <f>SUM(E126:E127)</f>
        <v>120000</v>
      </c>
      <c r="F125" s="56">
        <f t="shared" si="3"/>
        <v>66.852367688022284</v>
      </c>
    </row>
    <row r="126" spans="1:15" x14ac:dyDescent="0.25">
      <c r="A126" s="31"/>
      <c r="B126" s="32" t="s">
        <v>16</v>
      </c>
      <c r="C126" s="473" t="s">
        <v>479</v>
      </c>
      <c r="D126" s="72">
        <v>115000</v>
      </c>
      <c r="E126" s="72">
        <v>120000</v>
      </c>
      <c r="F126" s="56">
        <f t="shared" si="3"/>
        <v>104.34782608695652</v>
      </c>
    </row>
    <row r="127" spans="1:15" x14ac:dyDescent="0.25">
      <c r="A127" s="31"/>
      <c r="B127" s="32" t="s">
        <v>16</v>
      </c>
      <c r="C127" s="473" t="s">
        <v>476</v>
      </c>
      <c r="D127" s="72">
        <v>64500</v>
      </c>
      <c r="E127" s="72">
        <v>0</v>
      </c>
      <c r="F127" s="56">
        <f t="shared" si="3"/>
        <v>0</v>
      </c>
      <c r="G127" s="574"/>
    </row>
    <row r="128" spans="1:15" ht="15.75" thickBot="1" x14ac:dyDescent="0.3">
      <c r="A128" s="318">
        <v>722580</v>
      </c>
      <c r="B128" s="319" t="s">
        <v>17</v>
      </c>
      <c r="C128" s="474" t="s">
        <v>480</v>
      </c>
      <c r="D128" s="320">
        <f>SUM(D131+D132+D133+D134)</f>
        <v>172500</v>
      </c>
      <c r="E128" s="321">
        <f>SUM(E131+E132+E133+E134)</f>
        <v>146800</v>
      </c>
      <c r="F128" s="485">
        <f t="shared" si="3"/>
        <v>85.101449275362313</v>
      </c>
    </row>
    <row r="129" spans="1:15" s="10" customFormat="1" ht="60.75" thickBot="1" x14ac:dyDescent="0.3">
      <c r="A129" s="1" t="s">
        <v>0</v>
      </c>
      <c r="B129" s="2" t="s">
        <v>1</v>
      </c>
      <c r="C129" s="3" t="str">
        <f>'Ukupan proračun'!$B$22</f>
        <v>OPIS</v>
      </c>
      <c r="D129" s="4" t="s">
        <v>678</v>
      </c>
      <c r="E129" s="4" t="s">
        <v>704</v>
      </c>
      <c r="F129" s="5" t="str">
        <f>'Ukupan proračun'!$E$22</f>
        <v xml:space="preserve">INDEKS % </v>
      </c>
      <c r="G129" s="217"/>
      <c r="H129" s="217"/>
      <c r="I129" s="217"/>
      <c r="J129" s="217"/>
      <c r="K129" s="217"/>
      <c r="L129" s="217"/>
      <c r="M129" s="217"/>
      <c r="N129" s="217"/>
      <c r="O129" s="217"/>
    </row>
    <row r="130" spans="1:15" s="10" customFormat="1" ht="15.75" thickBot="1" x14ac:dyDescent="0.3">
      <c r="A130" s="6">
        <v>1</v>
      </c>
      <c r="B130" s="7">
        <v>2</v>
      </c>
      <c r="C130" s="484">
        <v>3</v>
      </c>
      <c r="D130" s="7">
        <v>4</v>
      </c>
      <c r="E130" s="7">
        <v>5</v>
      </c>
      <c r="F130" s="8" t="s">
        <v>22</v>
      </c>
      <c r="G130" s="217"/>
      <c r="H130" s="217"/>
      <c r="I130" s="217"/>
      <c r="J130" s="217"/>
      <c r="K130" s="217"/>
      <c r="L130" s="217"/>
      <c r="M130" s="217"/>
      <c r="N130" s="217"/>
      <c r="O130" s="217"/>
    </row>
    <row r="131" spans="1:15" ht="22.5" x14ac:dyDescent="0.25">
      <c r="A131" s="19">
        <v>722581</v>
      </c>
      <c r="B131" s="20" t="s">
        <v>17</v>
      </c>
      <c r="C131" s="265" t="s">
        <v>343</v>
      </c>
      <c r="D131" s="85">
        <v>160000</v>
      </c>
      <c r="E131" s="85">
        <v>140000</v>
      </c>
      <c r="F131" s="56">
        <f t="shared" si="3"/>
        <v>87.5</v>
      </c>
      <c r="G131" s="615"/>
      <c r="H131" s="316"/>
      <c r="I131" s="316"/>
      <c r="J131" s="316"/>
      <c r="K131" s="316"/>
      <c r="L131" s="316"/>
    </row>
    <row r="132" spans="1:15" ht="33.75" x14ac:dyDescent="0.25">
      <c r="A132" s="31">
        <v>722582</v>
      </c>
      <c r="B132" s="32" t="s">
        <v>17</v>
      </c>
      <c r="C132" s="281" t="s">
        <v>344</v>
      </c>
      <c r="D132" s="313">
        <v>12000</v>
      </c>
      <c r="E132" s="313">
        <v>6500</v>
      </c>
      <c r="F132" s="58">
        <f t="shared" si="3"/>
        <v>54.166666666666664</v>
      </c>
    </row>
    <row r="133" spans="1:15" ht="22.5" x14ac:dyDescent="0.25">
      <c r="A133" s="19">
        <v>722583</v>
      </c>
      <c r="B133" s="20" t="s">
        <v>17</v>
      </c>
      <c r="C133" s="265" t="s">
        <v>345</v>
      </c>
      <c r="D133" s="85">
        <v>200</v>
      </c>
      <c r="E133" s="85">
        <v>100</v>
      </c>
      <c r="F133" s="56">
        <f t="shared" si="3"/>
        <v>50</v>
      </c>
    </row>
    <row r="134" spans="1:15" s="10" customFormat="1" ht="22.5" x14ac:dyDescent="0.25">
      <c r="A134" s="19">
        <v>722584</v>
      </c>
      <c r="B134" s="20" t="s">
        <v>17</v>
      </c>
      <c r="C134" s="265" t="s">
        <v>346</v>
      </c>
      <c r="D134" s="85">
        <v>300</v>
      </c>
      <c r="E134" s="85">
        <v>200</v>
      </c>
      <c r="F134" s="56">
        <f t="shared" si="3"/>
        <v>66.666666666666657</v>
      </c>
      <c r="G134" s="217"/>
      <c r="H134" s="217"/>
      <c r="I134" s="217"/>
      <c r="J134" s="217"/>
      <c r="K134" s="217"/>
      <c r="L134" s="217"/>
      <c r="M134" s="217"/>
      <c r="N134" s="217"/>
      <c r="O134" s="217"/>
    </row>
    <row r="135" spans="1:15" s="10" customFormat="1" ht="22.5" x14ac:dyDescent="0.25">
      <c r="A135" s="24">
        <v>722600</v>
      </c>
      <c r="B135" s="34"/>
      <c r="C135" s="266" t="s">
        <v>347</v>
      </c>
      <c r="D135" s="69">
        <f>SUM(D136)</f>
        <v>15020</v>
      </c>
      <c r="E135" s="69">
        <f>SUM(E136)</f>
        <v>15020</v>
      </c>
      <c r="F135" s="55">
        <f t="shared" si="3"/>
        <v>100</v>
      </c>
      <c r="G135" s="217"/>
      <c r="H135" s="217"/>
      <c r="I135" s="217"/>
      <c r="J135" s="217"/>
      <c r="K135" s="217"/>
      <c r="L135" s="217"/>
      <c r="M135" s="217"/>
      <c r="N135" s="217"/>
      <c r="O135" s="217"/>
    </row>
    <row r="136" spans="1:15" x14ac:dyDescent="0.25">
      <c r="A136" s="111">
        <v>722610</v>
      </c>
      <c r="B136" s="112" t="s">
        <v>3</v>
      </c>
      <c r="C136" s="264" t="s">
        <v>481</v>
      </c>
      <c r="D136" s="113">
        <f>SUM(D137:D139)</f>
        <v>15020</v>
      </c>
      <c r="E136" s="113">
        <f>SUM(E137:E139)</f>
        <v>15020</v>
      </c>
      <c r="F136" s="152">
        <f t="shared" si="3"/>
        <v>100</v>
      </c>
    </row>
    <row r="137" spans="1:15" s="117" customFormat="1" x14ac:dyDescent="0.25">
      <c r="A137" s="19">
        <v>722611</v>
      </c>
      <c r="B137" s="20" t="s">
        <v>3</v>
      </c>
      <c r="C137" s="265" t="s">
        <v>481</v>
      </c>
      <c r="D137" s="70">
        <v>12500</v>
      </c>
      <c r="E137" s="70">
        <v>12500</v>
      </c>
      <c r="F137" s="56">
        <f t="shared" si="3"/>
        <v>100</v>
      </c>
      <c r="G137" s="123"/>
      <c r="H137" s="123"/>
      <c r="I137" s="123"/>
      <c r="J137" s="123"/>
      <c r="K137" s="123"/>
      <c r="L137" s="123"/>
      <c r="M137" s="123"/>
      <c r="N137" s="123"/>
      <c r="O137" s="123"/>
    </row>
    <row r="138" spans="1:15" x14ac:dyDescent="0.25">
      <c r="A138" s="19">
        <v>722612</v>
      </c>
      <c r="B138" s="20" t="s">
        <v>3</v>
      </c>
      <c r="C138" s="265" t="s">
        <v>482</v>
      </c>
      <c r="D138" s="70">
        <v>2500</v>
      </c>
      <c r="E138" s="70">
        <v>2500</v>
      </c>
      <c r="F138" s="56">
        <f t="shared" si="3"/>
        <v>100</v>
      </c>
    </row>
    <row r="139" spans="1:15" s="117" customFormat="1" x14ac:dyDescent="0.25">
      <c r="A139" s="19">
        <v>722613</v>
      </c>
      <c r="B139" s="20" t="s">
        <v>3</v>
      </c>
      <c r="C139" s="265" t="s">
        <v>483</v>
      </c>
      <c r="D139" s="70">
        <v>20</v>
      </c>
      <c r="E139" s="70">
        <v>20</v>
      </c>
      <c r="F139" s="56">
        <f t="shared" si="3"/>
        <v>100</v>
      </c>
      <c r="G139" s="123"/>
      <c r="H139" s="123"/>
      <c r="I139" s="123"/>
      <c r="J139" s="123"/>
      <c r="K139" s="123"/>
      <c r="L139" s="123"/>
      <c r="M139" s="123"/>
      <c r="N139" s="123"/>
      <c r="O139" s="123"/>
    </row>
    <row r="140" spans="1:15" x14ac:dyDescent="0.25">
      <c r="A140" s="24">
        <v>722700</v>
      </c>
      <c r="B140" s="34"/>
      <c r="C140" s="266" t="s">
        <v>484</v>
      </c>
      <c r="D140" s="69">
        <f>SUM(D141+D143+D145+D147)</f>
        <v>24150</v>
      </c>
      <c r="E140" s="69">
        <f>SUM(E141+E143+E145+E147)</f>
        <v>177450</v>
      </c>
      <c r="F140" s="55">
        <f t="shared" si="3"/>
        <v>734.78260869565213</v>
      </c>
    </row>
    <row r="141" spans="1:15" s="117" customFormat="1" x14ac:dyDescent="0.25">
      <c r="A141" s="111">
        <v>722710</v>
      </c>
      <c r="B141" s="112" t="s">
        <v>3</v>
      </c>
      <c r="C141" s="264" t="s">
        <v>485</v>
      </c>
      <c r="D141" s="113">
        <f>SUM(D142)</f>
        <v>4300</v>
      </c>
      <c r="E141" s="113">
        <f>SUM(E142)</f>
        <v>4300</v>
      </c>
      <c r="F141" s="152">
        <f t="shared" si="3"/>
        <v>100</v>
      </c>
      <c r="G141" s="123"/>
      <c r="H141" s="123"/>
      <c r="I141" s="123"/>
      <c r="J141" s="123"/>
      <c r="K141" s="123"/>
      <c r="L141" s="123"/>
      <c r="M141" s="123"/>
      <c r="N141" s="123"/>
      <c r="O141" s="123"/>
    </row>
    <row r="142" spans="1:15" x14ac:dyDescent="0.25">
      <c r="A142" s="19">
        <v>722719</v>
      </c>
      <c r="B142" s="20" t="s">
        <v>3</v>
      </c>
      <c r="C142" s="265" t="s">
        <v>486</v>
      </c>
      <c r="D142" s="70">
        <v>4300</v>
      </c>
      <c r="E142" s="70">
        <v>4300</v>
      </c>
      <c r="F142" s="56">
        <f t="shared" si="3"/>
        <v>100</v>
      </c>
      <c r="G142" s="658"/>
      <c r="H142" s="659"/>
      <c r="I142" s="659"/>
      <c r="J142" s="659"/>
      <c r="K142" s="659"/>
    </row>
    <row r="143" spans="1:15" x14ac:dyDescent="0.25">
      <c r="A143" s="114">
        <v>722720</v>
      </c>
      <c r="B143" s="115" t="s">
        <v>3</v>
      </c>
      <c r="C143" s="267" t="s">
        <v>487</v>
      </c>
      <c r="D143" s="116">
        <f>SUM(D144)</f>
        <v>150</v>
      </c>
      <c r="E143" s="116">
        <f>SUM(E144)</f>
        <v>150</v>
      </c>
      <c r="F143" s="152">
        <f t="shared" si="3"/>
        <v>100</v>
      </c>
    </row>
    <row r="144" spans="1:15" s="11" customFormat="1" ht="12.75" x14ac:dyDescent="0.2">
      <c r="A144" s="19">
        <v>722721</v>
      </c>
      <c r="B144" s="20" t="s">
        <v>3</v>
      </c>
      <c r="C144" s="265" t="s">
        <v>488</v>
      </c>
      <c r="D144" s="70">
        <v>150</v>
      </c>
      <c r="E144" s="70">
        <v>150</v>
      </c>
      <c r="F144" s="56">
        <f t="shared" si="3"/>
        <v>100</v>
      </c>
      <c r="G144" s="317"/>
      <c r="H144" s="317"/>
      <c r="I144" s="317"/>
      <c r="J144" s="317"/>
      <c r="K144" s="317"/>
      <c r="L144" s="317"/>
      <c r="M144" s="317"/>
      <c r="N144" s="317"/>
      <c r="O144" s="317"/>
    </row>
    <row r="145" spans="1:15" s="10" customFormat="1" x14ac:dyDescent="0.25">
      <c r="A145" s="114">
        <v>722760</v>
      </c>
      <c r="B145" s="115" t="s">
        <v>3</v>
      </c>
      <c r="C145" s="267" t="s">
        <v>489</v>
      </c>
      <c r="D145" s="116">
        <f>SUM(D146)</f>
        <v>12000</v>
      </c>
      <c r="E145" s="116">
        <f>SUM(E146)</f>
        <v>12000</v>
      </c>
      <c r="F145" s="152">
        <f t="shared" si="3"/>
        <v>100</v>
      </c>
      <c r="G145" s="217"/>
      <c r="H145" s="217"/>
      <c r="I145" s="217"/>
      <c r="J145" s="217"/>
      <c r="K145" s="217"/>
      <c r="L145" s="217"/>
      <c r="M145" s="217"/>
      <c r="N145" s="217"/>
      <c r="O145" s="217"/>
    </row>
    <row r="146" spans="1:15" s="10" customFormat="1" x14ac:dyDescent="0.25">
      <c r="A146" s="19">
        <v>722761</v>
      </c>
      <c r="B146" s="20" t="s">
        <v>3</v>
      </c>
      <c r="C146" s="265" t="s">
        <v>490</v>
      </c>
      <c r="D146" s="70">
        <v>12000</v>
      </c>
      <c r="E146" s="70">
        <v>12000</v>
      </c>
      <c r="F146" s="56">
        <f t="shared" si="3"/>
        <v>100</v>
      </c>
      <c r="G146" s="217"/>
      <c r="H146" s="217"/>
      <c r="I146" s="217"/>
      <c r="J146" s="217"/>
      <c r="K146" s="217"/>
      <c r="L146" s="217"/>
      <c r="M146" s="217"/>
      <c r="N146" s="217"/>
      <c r="O146" s="217"/>
    </row>
    <row r="147" spans="1:15" x14ac:dyDescent="0.25">
      <c r="A147" s="114">
        <v>722790</v>
      </c>
      <c r="B147" s="115" t="s">
        <v>3</v>
      </c>
      <c r="C147" s="267" t="s">
        <v>491</v>
      </c>
      <c r="D147" s="116">
        <f>SUM(D148:D149)</f>
        <v>7700</v>
      </c>
      <c r="E147" s="116">
        <f>SUM(E148:E149)</f>
        <v>161000</v>
      </c>
      <c r="F147" s="152">
        <f t="shared" si="3"/>
        <v>2090.909090909091</v>
      </c>
    </row>
    <row r="148" spans="1:15" x14ac:dyDescent="0.25">
      <c r="A148" s="19">
        <v>722791</v>
      </c>
      <c r="B148" s="20" t="s">
        <v>3</v>
      </c>
      <c r="C148" s="265" t="s">
        <v>491</v>
      </c>
      <c r="D148" s="70">
        <v>5700</v>
      </c>
      <c r="E148" s="85">
        <v>160000</v>
      </c>
      <c r="F148" s="56">
        <f t="shared" si="3"/>
        <v>2807.0175438596489</v>
      </c>
    </row>
    <row r="149" spans="1:15" s="14" customFormat="1" ht="15.75" customHeight="1" x14ac:dyDescent="0.2">
      <c r="A149" s="19">
        <v>722792</v>
      </c>
      <c r="B149" s="20" t="s">
        <v>3</v>
      </c>
      <c r="C149" s="265" t="s">
        <v>492</v>
      </c>
      <c r="D149" s="70">
        <v>2000</v>
      </c>
      <c r="E149" s="70">
        <v>1000</v>
      </c>
      <c r="F149" s="56">
        <f t="shared" si="3"/>
        <v>50</v>
      </c>
      <c r="G149" s="575"/>
      <c r="H149" s="575"/>
      <c r="I149" s="575"/>
      <c r="J149" s="575"/>
      <c r="K149" s="575"/>
      <c r="L149" s="575"/>
      <c r="M149" s="575"/>
      <c r="N149" s="575"/>
      <c r="O149" s="575"/>
    </row>
    <row r="150" spans="1:15" s="11" customFormat="1" ht="12.75" x14ac:dyDescent="0.2">
      <c r="A150" s="16">
        <v>723000</v>
      </c>
      <c r="B150" s="37"/>
      <c r="C150" s="467" t="s">
        <v>12</v>
      </c>
      <c r="D150" s="68">
        <f>$D$151</f>
        <v>3200</v>
      </c>
      <c r="E150" s="68">
        <f>$E$151</f>
        <v>2000</v>
      </c>
      <c r="F150" s="54">
        <f t="shared" si="3"/>
        <v>62.5</v>
      </c>
      <c r="G150" s="317"/>
      <c r="H150" s="317"/>
      <c r="I150" s="317"/>
      <c r="J150" s="317"/>
      <c r="K150" s="317"/>
      <c r="L150" s="317"/>
      <c r="M150" s="317"/>
      <c r="N150" s="317"/>
      <c r="O150" s="317"/>
    </row>
    <row r="151" spans="1:15" ht="17.25" customHeight="1" x14ac:dyDescent="0.25">
      <c r="A151" s="24">
        <v>723100</v>
      </c>
      <c r="B151" s="34"/>
      <c r="C151" s="266" t="s">
        <v>493</v>
      </c>
      <c r="D151" s="69">
        <f>SUM(D153:D154)</f>
        <v>3200</v>
      </c>
      <c r="E151" s="69">
        <f>SUM(E153:E154)</f>
        <v>2000</v>
      </c>
      <c r="F151" s="55">
        <f t="shared" si="3"/>
        <v>62.5</v>
      </c>
    </row>
    <row r="152" spans="1:15" s="117" customFormat="1" ht="17.25" customHeight="1" x14ac:dyDescent="0.25">
      <c r="A152" s="111">
        <v>723130</v>
      </c>
      <c r="B152" s="112" t="s">
        <v>3</v>
      </c>
      <c r="C152" s="264" t="s">
        <v>494</v>
      </c>
      <c r="D152" s="113">
        <f>SUM(D153:D154)</f>
        <v>3200</v>
      </c>
      <c r="E152" s="113">
        <f>SUM(E153:E154)</f>
        <v>2000</v>
      </c>
      <c r="F152" s="152">
        <f t="shared" si="3"/>
        <v>62.5</v>
      </c>
      <c r="G152" s="123"/>
      <c r="H152" s="123"/>
      <c r="I152" s="123"/>
      <c r="J152" s="123"/>
      <c r="K152" s="123"/>
      <c r="L152" s="123"/>
      <c r="M152" s="123"/>
      <c r="N152" s="123"/>
      <c r="O152" s="123"/>
    </row>
    <row r="153" spans="1:15" x14ac:dyDescent="0.25">
      <c r="A153" s="19">
        <v>723131</v>
      </c>
      <c r="B153" s="20" t="s">
        <v>3</v>
      </c>
      <c r="C153" s="265" t="s">
        <v>494</v>
      </c>
      <c r="D153" s="70">
        <v>3000</v>
      </c>
      <c r="E153" s="70">
        <v>1200</v>
      </c>
      <c r="F153" s="56">
        <f t="shared" si="3"/>
        <v>40</v>
      </c>
    </row>
    <row r="154" spans="1:15" s="11" customFormat="1" ht="23.25" thickBot="1" x14ac:dyDescent="0.25">
      <c r="A154" s="35">
        <v>723133</v>
      </c>
      <c r="B154" s="36" t="s">
        <v>3</v>
      </c>
      <c r="C154" s="269" t="s">
        <v>348</v>
      </c>
      <c r="D154" s="73">
        <v>200</v>
      </c>
      <c r="E154" s="73">
        <v>800</v>
      </c>
      <c r="F154" s="59">
        <f t="shared" si="3"/>
        <v>400</v>
      </c>
      <c r="G154" s="317"/>
      <c r="H154" s="317"/>
      <c r="I154" s="317"/>
      <c r="J154" s="317"/>
      <c r="K154" s="317"/>
      <c r="L154" s="317"/>
      <c r="M154" s="317"/>
      <c r="N154" s="317"/>
      <c r="O154" s="317"/>
    </row>
    <row r="155" spans="1:15" s="10" customFormat="1" x14ac:dyDescent="0.25">
      <c r="A155" s="51">
        <v>730000</v>
      </c>
      <c r="B155" s="52"/>
      <c r="C155" s="475" t="s">
        <v>514</v>
      </c>
      <c r="D155" s="74">
        <f>D156+D160</f>
        <v>697000</v>
      </c>
      <c r="E155" s="74">
        <f>E156+E160</f>
        <v>465000</v>
      </c>
      <c r="F155" s="61">
        <f t="shared" si="3"/>
        <v>66.714490674318512</v>
      </c>
      <c r="G155" s="217"/>
      <c r="H155" s="217"/>
      <c r="I155" s="217"/>
      <c r="J155" s="217"/>
      <c r="K155" s="217"/>
      <c r="L155" s="217"/>
      <c r="M155" s="217"/>
      <c r="N155" s="217"/>
      <c r="O155" s="217"/>
    </row>
    <row r="156" spans="1:15" s="10" customFormat="1" ht="25.5" x14ac:dyDescent="0.25">
      <c r="A156" s="16">
        <v>731000</v>
      </c>
      <c r="B156" s="37"/>
      <c r="C156" s="467" t="s">
        <v>20</v>
      </c>
      <c r="D156" s="68">
        <f>$D$157</f>
        <v>12000</v>
      </c>
      <c r="E156" s="68">
        <f>$E$157</f>
        <v>10000</v>
      </c>
      <c r="F156" s="54">
        <f t="shared" si="3"/>
        <v>83.333333333333343</v>
      </c>
      <c r="G156" s="217"/>
      <c r="H156" s="217"/>
      <c r="I156" s="217"/>
      <c r="J156" s="217"/>
      <c r="K156" s="217"/>
      <c r="L156" s="217"/>
      <c r="M156" s="217"/>
      <c r="N156" s="217"/>
      <c r="O156" s="217"/>
    </row>
    <row r="157" spans="1:15" x14ac:dyDescent="0.25">
      <c r="A157" s="24">
        <v>731100</v>
      </c>
      <c r="B157" s="34"/>
      <c r="C157" s="266" t="s">
        <v>20</v>
      </c>
      <c r="D157" s="69">
        <f>$D$159</f>
        <v>12000</v>
      </c>
      <c r="E157" s="69">
        <f>$E$159</f>
        <v>10000</v>
      </c>
      <c r="F157" s="55">
        <f t="shared" si="3"/>
        <v>83.333333333333343</v>
      </c>
    </row>
    <row r="158" spans="1:15" x14ac:dyDescent="0.25">
      <c r="A158" s="114">
        <v>731120</v>
      </c>
      <c r="B158" s="115" t="s">
        <v>18</v>
      </c>
      <c r="C158" s="267" t="s">
        <v>495</v>
      </c>
      <c r="D158" s="127">
        <f>SUM(D159)</f>
        <v>12000</v>
      </c>
      <c r="E158" s="127">
        <f>SUM(E159)</f>
        <v>10000</v>
      </c>
      <c r="F158" s="152">
        <f t="shared" si="3"/>
        <v>83.333333333333343</v>
      </c>
    </row>
    <row r="159" spans="1:15" s="117" customFormat="1" x14ac:dyDescent="0.25">
      <c r="A159" s="19">
        <v>731121</v>
      </c>
      <c r="B159" s="20" t="s">
        <v>18</v>
      </c>
      <c r="C159" s="265" t="s">
        <v>495</v>
      </c>
      <c r="D159" s="85">
        <v>12000</v>
      </c>
      <c r="E159" s="85">
        <v>10000</v>
      </c>
      <c r="F159" s="56">
        <f t="shared" si="3"/>
        <v>83.333333333333343</v>
      </c>
      <c r="G159" s="123"/>
      <c r="H159" s="123"/>
      <c r="I159" s="123"/>
      <c r="J159" s="123"/>
      <c r="K159" s="123"/>
      <c r="L159" s="123"/>
      <c r="M159" s="123"/>
      <c r="N159" s="123"/>
      <c r="O159" s="123"/>
    </row>
    <row r="160" spans="1:15" x14ac:dyDescent="0.25">
      <c r="A160" s="49">
        <v>732000</v>
      </c>
      <c r="B160" s="50"/>
      <c r="C160" s="476" t="s">
        <v>80</v>
      </c>
      <c r="D160" s="75">
        <f>$D$161</f>
        <v>685000</v>
      </c>
      <c r="E160" s="75">
        <f>$E$161</f>
        <v>455000</v>
      </c>
      <c r="F160" s="63">
        <f t="shared" si="3"/>
        <v>66.423357664233578</v>
      </c>
    </row>
    <row r="161" spans="1:15" x14ac:dyDescent="0.25">
      <c r="A161" s="24">
        <v>732100</v>
      </c>
      <c r="B161" s="34"/>
      <c r="C161" s="266" t="s">
        <v>496</v>
      </c>
      <c r="D161" s="69">
        <f>SUM(D162+D165)</f>
        <v>685000</v>
      </c>
      <c r="E161" s="69">
        <f>SUM(E162+E165)</f>
        <v>455000</v>
      </c>
      <c r="F161" s="55">
        <f t="shared" si="3"/>
        <v>66.423357664233578</v>
      </c>
    </row>
    <row r="162" spans="1:15" s="11" customFormat="1" ht="14.25" customHeight="1" x14ac:dyDescent="0.2">
      <c r="A162" s="111">
        <v>732110</v>
      </c>
      <c r="B162" s="112" t="s">
        <v>19</v>
      </c>
      <c r="C162" s="264" t="s">
        <v>80</v>
      </c>
      <c r="D162" s="113">
        <f>SUM(D163:D164)</f>
        <v>105000</v>
      </c>
      <c r="E162" s="113">
        <f>SUM(E163:E164)</f>
        <v>105000</v>
      </c>
      <c r="F162" s="152">
        <f t="shared" si="3"/>
        <v>100</v>
      </c>
      <c r="G162" s="317"/>
      <c r="H162" s="317"/>
      <c r="I162" s="317"/>
      <c r="J162" s="317"/>
      <c r="K162" s="317"/>
      <c r="L162" s="317"/>
      <c r="M162" s="317"/>
      <c r="N162" s="317"/>
      <c r="O162" s="317"/>
    </row>
    <row r="163" spans="1:15" s="11" customFormat="1" ht="12.75" x14ac:dyDescent="0.2">
      <c r="A163" s="19">
        <v>732112</v>
      </c>
      <c r="B163" s="20" t="s">
        <v>19</v>
      </c>
      <c r="C163" s="265" t="s">
        <v>497</v>
      </c>
      <c r="D163" s="70">
        <v>5000</v>
      </c>
      <c r="E163" s="70">
        <v>5000</v>
      </c>
      <c r="F163" s="56">
        <f t="shared" si="3"/>
        <v>100</v>
      </c>
      <c r="G163" s="317"/>
      <c r="H163" s="317"/>
      <c r="I163" s="317"/>
      <c r="J163" s="317"/>
      <c r="K163" s="317"/>
      <c r="L163" s="317"/>
      <c r="M163" s="317"/>
      <c r="N163" s="317"/>
      <c r="O163" s="317"/>
    </row>
    <row r="164" spans="1:15" s="12" customFormat="1" ht="14.25" customHeight="1" x14ac:dyDescent="0.2">
      <c r="A164" s="84">
        <v>732114</v>
      </c>
      <c r="B164" s="81" t="s">
        <v>19</v>
      </c>
      <c r="C164" s="478" t="s">
        <v>498</v>
      </c>
      <c r="D164" s="85">
        <v>100000</v>
      </c>
      <c r="E164" s="85">
        <v>100000</v>
      </c>
      <c r="F164" s="56">
        <f t="shared" si="3"/>
        <v>100</v>
      </c>
      <c r="G164" s="316"/>
      <c r="H164" s="316"/>
      <c r="I164" s="316"/>
      <c r="J164" s="316"/>
      <c r="K164" s="316"/>
      <c r="L164" s="316"/>
      <c r="M164" s="316"/>
      <c r="N164" s="316"/>
      <c r="O164" s="316"/>
    </row>
    <row r="165" spans="1:15" s="12" customFormat="1" ht="15.75" customHeight="1" x14ac:dyDescent="0.2">
      <c r="A165" s="80">
        <v>732120</v>
      </c>
      <c r="B165" s="174" t="s">
        <v>19</v>
      </c>
      <c r="C165" s="264" t="s">
        <v>499</v>
      </c>
      <c r="D165" s="180">
        <f>SUM(D166:D167)</f>
        <v>580000</v>
      </c>
      <c r="E165" s="79">
        <f>SUM(E166:E167)</f>
        <v>350000</v>
      </c>
      <c r="F165" s="152">
        <f t="shared" si="3"/>
        <v>60.344827586206897</v>
      </c>
      <c r="G165" s="316"/>
      <c r="H165" s="316"/>
      <c r="I165" s="316"/>
      <c r="J165" s="316"/>
      <c r="K165" s="316"/>
      <c r="L165" s="316"/>
      <c r="M165" s="316"/>
      <c r="N165" s="316"/>
      <c r="O165" s="316"/>
    </row>
    <row r="166" spans="1:15" s="12" customFormat="1" ht="16.5" customHeight="1" x14ac:dyDescent="0.2">
      <c r="A166" s="588">
        <v>732125</v>
      </c>
      <c r="B166" s="589" t="s">
        <v>19</v>
      </c>
      <c r="C166" s="590" t="s">
        <v>500</v>
      </c>
      <c r="D166" s="313">
        <v>150000</v>
      </c>
      <c r="E166" s="313">
        <v>150000</v>
      </c>
      <c r="F166" s="58">
        <f t="shared" ref="F166:F169" si="4">IFERROR((E166/D166)*100,"")</f>
        <v>100</v>
      </c>
      <c r="G166" s="316"/>
      <c r="H166" s="316"/>
      <c r="I166" s="316"/>
      <c r="J166" s="316"/>
      <c r="K166" s="316"/>
      <c r="L166" s="316"/>
      <c r="M166" s="316"/>
      <c r="N166" s="316"/>
      <c r="O166" s="316"/>
    </row>
    <row r="167" spans="1:15" s="137" customFormat="1" ht="20.45" customHeight="1" x14ac:dyDescent="0.2">
      <c r="A167" s="588">
        <v>732128</v>
      </c>
      <c r="B167" s="589" t="s">
        <v>19</v>
      </c>
      <c r="C167" s="478" t="s">
        <v>690</v>
      </c>
      <c r="D167" s="85">
        <f>SUM(D168:D169)</f>
        <v>430000</v>
      </c>
      <c r="E167" s="313">
        <f>SUM(E168:E169)</f>
        <v>200000</v>
      </c>
      <c r="F167" s="58">
        <f t="shared" si="4"/>
        <v>46.511627906976742</v>
      </c>
      <c r="G167" s="576"/>
      <c r="H167" s="576"/>
      <c r="I167" s="576"/>
      <c r="J167" s="576"/>
      <c r="K167" s="576"/>
      <c r="L167" s="576"/>
      <c r="M167" s="576"/>
      <c r="N167" s="576"/>
      <c r="O167" s="576"/>
    </row>
    <row r="168" spans="1:15" s="137" customFormat="1" ht="22.5" x14ac:dyDescent="0.2">
      <c r="A168" s="588"/>
      <c r="B168" s="589" t="s">
        <v>19</v>
      </c>
      <c r="C168" s="616" t="s">
        <v>674</v>
      </c>
      <c r="D168" s="594">
        <v>200000</v>
      </c>
      <c r="E168" s="594">
        <v>100000</v>
      </c>
      <c r="F168" s="58">
        <f t="shared" si="4"/>
        <v>50</v>
      </c>
      <c r="G168" s="576"/>
      <c r="H168" s="576"/>
      <c r="I168" s="576"/>
      <c r="J168" s="576"/>
      <c r="K168" s="576"/>
      <c r="L168" s="576"/>
      <c r="M168" s="576"/>
      <c r="N168" s="576"/>
      <c r="O168" s="576"/>
    </row>
    <row r="169" spans="1:15" s="137" customFormat="1" ht="24" customHeight="1" thickBot="1" x14ac:dyDescent="0.25">
      <c r="A169" s="322"/>
      <c r="B169" s="323" t="s">
        <v>19</v>
      </c>
      <c r="C169" s="269" t="s">
        <v>673</v>
      </c>
      <c r="D169" s="73">
        <v>230000</v>
      </c>
      <c r="E169" s="73">
        <v>100000</v>
      </c>
      <c r="F169" s="59">
        <f t="shared" si="4"/>
        <v>43.478260869565219</v>
      </c>
      <c r="G169" s="576"/>
      <c r="H169" s="576"/>
      <c r="I169" s="576"/>
      <c r="J169" s="576"/>
      <c r="K169" s="576"/>
      <c r="L169" s="576"/>
      <c r="M169" s="576"/>
      <c r="N169" s="576"/>
      <c r="O169" s="576"/>
    </row>
    <row r="170" spans="1:15" ht="9.75" customHeight="1" thickBot="1" x14ac:dyDescent="0.3">
      <c r="A170" s="294"/>
      <c r="B170" s="295"/>
      <c r="C170" s="472"/>
      <c r="D170" s="296"/>
      <c r="E170" s="296"/>
      <c r="F170" s="297"/>
    </row>
    <row r="171" spans="1:15" s="12" customFormat="1" ht="60.75" thickBot="1" x14ac:dyDescent="0.25">
      <c r="A171" s="1" t="s">
        <v>0</v>
      </c>
      <c r="B171" s="2" t="s">
        <v>1</v>
      </c>
      <c r="C171" s="3" t="str">
        <f>'Ukupan proračun'!$B$22</f>
        <v>OPIS</v>
      </c>
      <c r="D171" s="4" t="s">
        <v>678</v>
      </c>
      <c r="E171" s="4" t="s">
        <v>704</v>
      </c>
      <c r="F171" s="5" t="str">
        <f>'Ukupan proračun'!$E$22</f>
        <v xml:space="preserve">INDEKS % </v>
      </c>
      <c r="G171" s="316"/>
      <c r="H171" s="316"/>
      <c r="I171" s="316"/>
      <c r="J171" s="316"/>
      <c r="K171" s="316"/>
      <c r="L171" s="316"/>
      <c r="M171" s="316"/>
      <c r="N171" s="316"/>
      <c r="O171" s="316"/>
    </row>
    <row r="172" spans="1:15" s="12" customFormat="1" ht="12.75" thickBot="1" x14ac:dyDescent="0.25">
      <c r="A172" s="6">
        <v>1</v>
      </c>
      <c r="B172" s="7">
        <v>2</v>
      </c>
      <c r="C172" s="7">
        <v>3</v>
      </c>
      <c r="D172" s="7">
        <v>4</v>
      </c>
      <c r="E172" s="7">
        <v>5</v>
      </c>
      <c r="F172" s="8" t="s">
        <v>22</v>
      </c>
      <c r="G172" s="316"/>
      <c r="H172" s="316"/>
      <c r="I172" s="316"/>
      <c r="J172" s="316"/>
      <c r="K172" s="316"/>
      <c r="L172" s="316"/>
      <c r="M172" s="316"/>
      <c r="N172" s="316"/>
      <c r="O172" s="316"/>
    </row>
    <row r="173" spans="1:15" x14ac:dyDescent="0.25">
      <c r="A173" s="21">
        <v>740000</v>
      </c>
      <c r="B173" s="41"/>
      <c r="C173" s="477" t="s">
        <v>515</v>
      </c>
      <c r="D173" s="67">
        <f>D174+D180</f>
        <v>6460450</v>
      </c>
      <c r="E173" s="67">
        <f>E174+E180</f>
        <v>4850000</v>
      </c>
      <c r="F173" s="53">
        <f t="shared" ref="F173:F200" si="5">IFERROR((E173/D173)*100,"")</f>
        <v>75.072169895285938</v>
      </c>
    </row>
    <row r="174" spans="1:15" ht="25.5" x14ac:dyDescent="0.25">
      <c r="A174" s="16">
        <v>741000</v>
      </c>
      <c r="B174" s="37"/>
      <c r="C174" s="467" t="s">
        <v>13</v>
      </c>
      <c r="D174" s="68">
        <f>$D$175</f>
        <v>1706100</v>
      </c>
      <c r="E174" s="68">
        <f>$E$175</f>
        <v>2280000</v>
      </c>
      <c r="F174" s="54">
        <f t="shared" si="5"/>
        <v>133.63812203270618</v>
      </c>
    </row>
    <row r="175" spans="1:15" s="10" customFormat="1" ht="24" x14ac:dyDescent="0.25">
      <c r="A175" s="42">
        <v>741100</v>
      </c>
      <c r="B175" s="34"/>
      <c r="C175" s="270" t="s">
        <v>13</v>
      </c>
      <c r="D175" s="76">
        <f>SUM(D176+D178)</f>
        <v>1706100</v>
      </c>
      <c r="E175" s="76">
        <f>SUM(E176+E178)</f>
        <v>2280000</v>
      </c>
      <c r="F175" s="64">
        <f t="shared" si="5"/>
        <v>133.63812203270618</v>
      </c>
      <c r="G175" s="217"/>
      <c r="H175" s="217"/>
      <c r="I175" s="217"/>
      <c r="J175" s="217"/>
      <c r="K175" s="217"/>
      <c r="L175" s="217"/>
      <c r="M175" s="217"/>
      <c r="N175" s="217"/>
      <c r="O175" s="217"/>
    </row>
    <row r="176" spans="1:15" s="10" customFormat="1" x14ac:dyDescent="0.25">
      <c r="A176" s="111">
        <v>741110</v>
      </c>
      <c r="B176" s="112" t="s">
        <v>18</v>
      </c>
      <c r="C176" s="264" t="s">
        <v>501</v>
      </c>
      <c r="D176" s="113">
        <f>SUM(D177)</f>
        <v>688800</v>
      </c>
      <c r="E176" s="113">
        <f>SUM(E177)</f>
        <v>1110000</v>
      </c>
      <c r="F176" s="152">
        <f t="shared" si="5"/>
        <v>161.14982578397212</v>
      </c>
      <c r="G176" s="217"/>
      <c r="H176" s="217"/>
      <c r="I176" s="217"/>
      <c r="J176" s="217"/>
      <c r="K176" s="217"/>
      <c r="L176" s="217"/>
      <c r="M176" s="217"/>
      <c r="N176" s="217"/>
      <c r="O176" s="217"/>
    </row>
    <row r="177" spans="1:15" x14ac:dyDescent="0.25">
      <c r="A177" s="84">
        <v>741111</v>
      </c>
      <c r="B177" s="81" t="s">
        <v>18</v>
      </c>
      <c r="C177" s="478" t="s">
        <v>501</v>
      </c>
      <c r="D177" s="90">
        <v>688800</v>
      </c>
      <c r="E177" s="90">
        <v>1110000</v>
      </c>
      <c r="F177" s="56">
        <f t="shared" si="5"/>
        <v>161.14982578397212</v>
      </c>
    </row>
    <row r="178" spans="1:15" s="10" customFormat="1" x14ac:dyDescent="0.25">
      <c r="A178" s="119">
        <v>741120</v>
      </c>
      <c r="B178" s="120" t="s">
        <v>18</v>
      </c>
      <c r="C178" s="479" t="s">
        <v>502</v>
      </c>
      <c r="D178" s="121">
        <f>SUM(D179)</f>
        <v>1017300</v>
      </c>
      <c r="E178" s="127">
        <f>SUM(E179)</f>
        <v>1170000</v>
      </c>
      <c r="F178" s="152">
        <f t="shared" si="5"/>
        <v>115.01032143910351</v>
      </c>
      <c r="G178" s="660"/>
      <c r="H178" s="661"/>
      <c r="I178" s="661"/>
      <c r="J178" s="661"/>
      <c r="K178" s="661"/>
      <c r="L178" s="661"/>
      <c r="M178" s="217"/>
      <c r="N178" s="217"/>
      <c r="O178" s="217"/>
    </row>
    <row r="179" spans="1:15" s="11" customFormat="1" ht="12.75" x14ac:dyDescent="0.2">
      <c r="A179" s="38">
        <v>741121</v>
      </c>
      <c r="B179" s="39" t="s">
        <v>18</v>
      </c>
      <c r="C179" s="268" t="s">
        <v>502</v>
      </c>
      <c r="D179" s="314">
        <v>1017300</v>
      </c>
      <c r="E179" s="314">
        <v>1170000</v>
      </c>
      <c r="F179" s="60">
        <f t="shared" si="5"/>
        <v>115.01032143910351</v>
      </c>
      <c r="G179" s="317"/>
      <c r="H179" s="317"/>
      <c r="I179" s="317"/>
      <c r="J179" s="317"/>
      <c r="K179" s="317"/>
      <c r="L179" s="317"/>
      <c r="M179" s="317"/>
      <c r="N179" s="317"/>
      <c r="O179" s="317"/>
    </row>
    <row r="180" spans="1:15" s="11" customFormat="1" ht="12.75" x14ac:dyDescent="0.2">
      <c r="A180" s="16">
        <v>742000</v>
      </c>
      <c r="B180" s="37"/>
      <c r="C180" s="467" t="s">
        <v>503</v>
      </c>
      <c r="D180" s="68">
        <f>SUM(D181+D186)</f>
        <v>4754350</v>
      </c>
      <c r="E180" s="68">
        <f>SUM(E181+E186)</f>
        <v>2570000</v>
      </c>
      <c r="F180" s="54">
        <f t="shared" si="5"/>
        <v>54.055759462387073</v>
      </c>
      <c r="G180" s="317"/>
      <c r="H180" s="317"/>
      <c r="I180" s="317"/>
      <c r="J180" s="317"/>
      <c r="K180" s="317"/>
      <c r="L180" s="317"/>
      <c r="M180" s="317"/>
      <c r="N180" s="317"/>
      <c r="O180" s="317"/>
    </row>
    <row r="181" spans="1:15" s="10" customFormat="1" x14ac:dyDescent="0.25">
      <c r="A181" s="24">
        <v>742100</v>
      </c>
      <c r="B181" s="34"/>
      <c r="C181" s="266" t="s">
        <v>504</v>
      </c>
      <c r="D181" s="69">
        <f>SUM(D182)</f>
        <v>4744350</v>
      </c>
      <c r="E181" s="69">
        <f>SUM(E182)</f>
        <v>2560000</v>
      </c>
      <c r="F181" s="55">
        <f t="shared" si="5"/>
        <v>53.958919556946682</v>
      </c>
      <c r="G181" s="217"/>
      <c r="H181" s="217"/>
      <c r="I181" s="217"/>
      <c r="J181" s="217"/>
      <c r="K181" s="217"/>
      <c r="L181" s="217"/>
      <c r="M181" s="217"/>
      <c r="N181" s="217"/>
      <c r="O181" s="217"/>
    </row>
    <row r="182" spans="1:15" s="10" customFormat="1" x14ac:dyDescent="0.25">
      <c r="A182" s="111">
        <v>742110</v>
      </c>
      <c r="B182" s="112" t="s">
        <v>19</v>
      </c>
      <c r="C182" s="264" t="s">
        <v>505</v>
      </c>
      <c r="D182" s="113">
        <f>SUM(D183+D184+D185)</f>
        <v>4744350</v>
      </c>
      <c r="E182" s="113">
        <f>SUM(E183:E184:E185)</f>
        <v>2560000</v>
      </c>
      <c r="F182" s="56">
        <f t="shared" si="5"/>
        <v>53.958919556946682</v>
      </c>
      <c r="G182" s="217"/>
      <c r="H182" s="217"/>
      <c r="I182" s="217"/>
      <c r="J182" s="217"/>
      <c r="K182" s="217"/>
      <c r="L182" s="217"/>
      <c r="M182" s="217"/>
      <c r="N182" s="217"/>
      <c r="O182" s="217"/>
    </row>
    <row r="183" spans="1:15" x14ac:dyDescent="0.25">
      <c r="A183" s="19">
        <v>742112</v>
      </c>
      <c r="B183" s="20" t="s">
        <v>19</v>
      </c>
      <c r="C183" s="265" t="s">
        <v>506</v>
      </c>
      <c r="D183" s="70">
        <v>3416950</v>
      </c>
      <c r="E183" s="70">
        <v>1740000</v>
      </c>
      <c r="F183" s="56">
        <f t="shared" si="5"/>
        <v>50.922606418004356</v>
      </c>
    </row>
    <row r="184" spans="1:15" x14ac:dyDescent="0.25">
      <c r="A184" s="19">
        <v>742114</v>
      </c>
      <c r="B184" s="20" t="s">
        <v>19</v>
      </c>
      <c r="C184" s="478" t="s">
        <v>507</v>
      </c>
      <c r="D184" s="70">
        <v>1277400</v>
      </c>
      <c r="E184" s="70">
        <v>820000</v>
      </c>
      <c r="F184" s="56">
        <f t="shared" si="5"/>
        <v>64.192891811492089</v>
      </c>
    </row>
    <row r="185" spans="1:15" x14ac:dyDescent="0.25">
      <c r="A185" s="19">
        <v>742116</v>
      </c>
      <c r="B185" s="20" t="s">
        <v>19</v>
      </c>
      <c r="C185" s="478" t="s">
        <v>679</v>
      </c>
      <c r="D185" s="70">
        <v>50000</v>
      </c>
      <c r="E185" s="70">
        <v>0</v>
      </c>
      <c r="F185" s="56">
        <v>0</v>
      </c>
    </row>
    <row r="186" spans="1:15" x14ac:dyDescent="0.25">
      <c r="A186" s="24">
        <v>742200</v>
      </c>
      <c r="B186" s="34"/>
      <c r="C186" s="266" t="s">
        <v>508</v>
      </c>
      <c r="D186" s="69">
        <f>$D$187</f>
        <v>10000</v>
      </c>
      <c r="E186" s="69">
        <f>$E$187</f>
        <v>10000</v>
      </c>
      <c r="F186" s="55">
        <f t="shared" si="5"/>
        <v>100</v>
      </c>
    </row>
    <row r="187" spans="1:15" x14ac:dyDescent="0.25">
      <c r="A187" s="111">
        <v>742210</v>
      </c>
      <c r="B187" s="112" t="s">
        <v>19</v>
      </c>
      <c r="C187" s="264" t="s">
        <v>508</v>
      </c>
      <c r="D187" s="113">
        <f>SUM(D188)</f>
        <v>10000</v>
      </c>
      <c r="E187" s="113">
        <f>SUM(E188)</f>
        <v>10000</v>
      </c>
      <c r="F187" s="152">
        <f>IFERROR((E187/D187)*100,"")</f>
        <v>100</v>
      </c>
    </row>
    <row r="188" spans="1:15" s="10" customFormat="1" x14ac:dyDescent="0.25">
      <c r="A188" s="19">
        <v>742213</v>
      </c>
      <c r="B188" s="20" t="s">
        <v>19</v>
      </c>
      <c r="C188" s="466" t="s">
        <v>509</v>
      </c>
      <c r="D188" s="70">
        <v>10000</v>
      </c>
      <c r="E188" s="70">
        <v>10000</v>
      </c>
      <c r="F188" s="56">
        <f>IFERROR((E188/D188)*100,"")</f>
        <v>100</v>
      </c>
      <c r="G188" s="217"/>
      <c r="H188" s="217"/>
      <c r="I188" s="217"/>
      <c r="J188" s="217"/>
      <c r="K188" s="217"/>
      <c r="L188" s="217"/>
      <c r="M188" s="217"/>
      <c r="N188" s="217"/>
      <c r="O188" s="217"/>
    </row>
    <row r="189" spans="1:15" s="10" customFormat="1" x14ac:dyDescent="0.25">
      <c r="A189" s="43">
        <v>800000</v>
      </c>
      <c r="B189" s="44"/>
      <c r="C189" s="480" t="s">
        <v>117</v>
      </c>
      <c r="D189" s="77">
        <f>$D$190</f>
        <v>1250000</v>
      </c>
      <c r="E189" s="77">
        <f>$E$190</f>
        <v>520000</v>
      </c>
      <c r="F189" s="65">
        <f t="shared" si="5"/>
        <v>41.6</v>
      </c>
      <c r="G189" s="217"/>
      <c r="H189" s="217"/>
      <c r="I189" s="217"/>
      <c r="J189" s="217"/>
      <c r="K189" s="217"/>
      <c r="L189" s="217"/>
      <c r="M189" s="217"/>
      <c r="N189" s="217"/>
      <c r="O189" s="217"/>
    </row>
    <row r="190" spans="1:15" s="10" customFormat="1" x14ac:dyDescent="0.25">
      <c r="A190" s="21">
        <v>810000</v>
      </c>
      <c r="B190" s="23"/>
      <c r="C190" s="457" t="s">
        <v>14</v>
      </c>
      <c r="D190" s="67">
        <f>$D$191</f>
        <v>1250000</v>
      </c>
      <c r="E190" s="67">
        <f>$E$191</f>
        <v>520000</v>
      </c>
      <c r="F190" s="53">
        <f t="shared" si="5"/>
        <v>41.6</v>
      </c>
      <c r="G190" s="217"/>
      <c r="H190" s="217"/>
      <c r="I190" s="217"/>
      <c r="J190" s="217"/>
      <c r="K190" s="217"/>
      <c r="L190" s="217"/>
      <c r="M190" s="217"/>
      <c r="N190" s="217"/>
      <c r="O190" s="217"/>
    </row>
    <row r="191" spans="1:15" x14ac:dyDescent="0.25">
      <c r="A191" s="45">
        <v>811000</v>
      </c>
      <c r="B191" s="46"/>
      <c r="C191" s="481" t="s">
        <v>15</v>
      </c>
      <c r="D191" s="78">
        <f>$D$192</f>
        <v>1250000</v>
      </c>
      <c r="E191" s="78">
        <f>$E$192</f>
        <v>520000</v>
      </c>
      <c r="F191" s="66">
        <f t="shared" si="5"/>
        <v>41.6</v>
      </c>
    </row>
    <row r="192" spans="1:15" x14ac:dyDescent="0.25">
      <c r="A192" s="24">
        <v>811100</v>
      </c>
      <c r="B192" s="26"/>
      <c r="C192" s="464" t="s">
        <v>510</v>
      </c>
      <c r="D192" s="69">
        <f>SUM(D194:D194)</f>
        <v>1250000</v>
      </c>
      <c r="E192" s="69">
        <f>SUM(E193)</f>
        <v>520000</v>
      </c>
      <c r="F192" s="55">
        <f t="shared" si="5"/>
        <v>41.6</v>
      </c>
    </row>
    <row r="193" spans="1:15" x14ac:dyDescent="0.25">
      <c r="A193" s="111">
        <v>811110</v>
      </c>
      <c r="B193" s="112" t="s">
        <v>17</v>
      </c>
      <c r="C193" s="465" t="s">
        <v>510</v>
      </c>
      <c r="D193" s="113">
        <f>SUM(D194:D194)</f>
        <v>1250000</v>
      </c>
      <c r="E193" s="113">
        <f>SUM(E194:E195)</f>
        <v>520000</v>
      </c>
      <c r="F193" s="152">
        <f t="shared" si="5"/>
        <v>41.6</v>
      </c>
      <c r="G193" s="660"/>
      <c r="H193" s="661"/>
      <c r="I193" s="661"/>
      <c r="J193" s="661"/>
      <c r="K193" s="661"/>
      <c r="L193" s="661"/>
      <c r="M193" s="661"/>
      <c r="N193" s="577"/>
      <c r="O193" s="577"/>
    </row>
    <row r="194" spans="1:15" x14ac:dyDescent="0.25">
      <c r="A194" s="19">
        <v>811111</v>
      </c>
      <c r="B194" s="20" t="s">
        <v>17</v>
      </c>
      <c r="C194" s="466" t="s">
        <v>511</v>
      </c>
      <c r="D194" s="85">
        <v>1250000</v>
      </c>
      <c r="E194" s="85">
        <v>500000</v>
      </c>
      <c r="F194" s="56">
        <f t="shared" si="5"/>
        <v>40</v>
      </c>
    </row>
    <row r="195" spans="1:15" x14ac:dyDescent="0.25">
      <c r="A195" s="19">
        <v>811114</v>
      </c>
      <c r="B195" s="20" t="s">
        <v>3</v>
      </c>
      <c r="C195" s="466" t="s">
        <v>706</v>
      </c>
      <c r="D195" s="85">
        <v>0</v>
      </c>
      <c r="E195" s="85">
        <v>20000</v>
      </c>
      <c r="F195" s="56">
        <v>0</v>
      </c>
    </row>
    <row r="196" spans="1:15" ht="30" x14ac:dyDescent="0.25">
      <c r="A196" s="43">
        <v>590000</v>
      </c>
      <c r="B196" s="44"/>
      <c r="C196" s="482" t="s">
        <v>118</v>
      </c>
      <c r="D196" s="77">
        <f>$D$197</f>
        <v>280000</v>
      </c>
      <c r="E196" s="77">
        <f>$E$197</f>
        <v>0</v>
      </c>
      <c r="F196" s="53">
        <f t="shared" si="5"/>
        <v>0</v>
      </c>
    </row>
    <row r="197" spans="1:15" x14ac:dyDescent="0.25">
      <c r="A197" s="47">
        <v>591000</v>
      </c>
      <c r="B197" s="18"/>
      <c r="C197" s="463" t="s">
        <v>120</v>
      </c>
      <c r="D197" s="68">
        <f>$D$198</f>
        <v>280000</v>
      </c>
      <c r="E197" s="68">
        <f>$E$198</f>
        <v>0</v>
      </c>
      <c r="F197" s="54">
        <f t="shared" si="5"/>
        <v>0</v>
      </c>
    </row>
    <row r="198" spans="1:15" x14ac:dyDescent="0.25">
      <c r="A198" s="42">
        <v>591100</v>
      </c>
      <c r="B198" s="48"/>
      <c r="C198" s="483" t="s">
        <v>120</v>
      </c>
      <c r="D198" s="76">
        <f>$D$200</f>
        <v>280000</v>
      </c>
      <c r="E198" s="76">
        <f>$E$200</f>
        <v>0</v>
      </c>
      <c r="F198" s="92">
        <f t="shared" si="5"/>
        <v>0</v>
      </c>
    </row>
    <row r="199" spans="1:15" x14ac:dyDescent="0.25">
      <c r="A199" s="111">
        <v>591110</v>
      </c>
      <c r="B199" s="112" t="s">
        <v>3</v>
      </c>
      <c r="C199" s="465" t="s">
        <v>120</v>
      </c>
      <c r="D199" s="113">
        <f>SUM(D200)</f>
        <v>280000</v>
      </c>
      <c r="E199" s="113">
        <f>SUM(E200)</f>
        <v>0</v>
      </c>
      <c r="F199" s="82">
        <f t="shared" si="5"/>
        <v>0</v>
      </c>
    </row>
    <row r="200" spans="1:15" ht="15.75" thickBot="1" x14ac:dyDescent="0.3">
      <c r="A200" s="35">
        <v>591111</v>
      </c>
      <c r="B200" s="36" t="s">
        <v>3</v>
      </c>
      <c r="C200" s="469" t="s">
        <v>120</v>
      </c>
      <c r="D200" s="73">
        <v>280000</v>
      </c>
      <c r="E200" s="315">
        <v>0</v>
      </c>
      <c r="F200" s="325">
        <f t="shared" si="5"/>
        <v>0</v>
      </c>
    </row>
    <row r="201" spans="1:15" x14ac:dyDescent="0.25">
      <c r="A201" s="13"/>
      <c r="C201" s="15"/>
    </row>
    <row r="202" spans="1:15" x14ac:dyDescent="0.25">
      <c r="A202" s="13"/>
      <c r="C202" s="15"/>
    </row>
    <row r="203" spans="1:15" x14ac:dyDescent="0.25">
      <c r="A203" s="13"/>
      <c r="C203" s="15"/>
    </row>
    <row r="204" spans="1:15" x14ac:dyDescent="0.25">
      <c r="A204" s="13"/>
      <c r="C204" s="15"/>
    </row>
    <row r="205" spans="1:15" x14ac:dyDescent="0.25">
      <c r="A205" s="13"/>
      <c r="C205" s="15"/>
    </row>
    <row r="206" spans="1:15" x14ac:dyDescent="0.25">
      <c r="A206" s="13"/>
      <c r="C206" s="15"/>
    </row>
    <row r="207" spans="1:15" x14ac:dyDescent="0.25">
      <c r="A207" s="13"/>
      <c r="C207" s="15"/>
    </row>
  </sheetData>
  <sheetProtection selectLockedCells="1"/>
  <mergeCells count="8">
    <mergeCell ref="G142:K142"/>
    <mergeCell ref="G178:L178"/>
    <mergeCell ref="G193:M193"/>
    <mergeCell ref="A1:F1"/>
    <mergeCell ref="A2:F2"/>
    <mergeCell ref="A4:F4"/>
    <mergeCell ref="G23:L23"/>
    <mergeCell ref="G109:I109"/>
  </mergeCells>
  <pageMargins left="0.62992125984251968" right="0.43307086614173229" top="0.74803149606299213" bottom="0.74803149606299213" header="0.31496062992125984" footer="0.31496062992125984"/>
  <pageSetup paperSize="9" scale="94" orientation="portrait" r:id="rId1"/>
  <rowBreaks count="2" manualBreakCount="2">
    <brk id="79" max="14" man="1"/>
    <brk id="1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N252"/>
  <sheetViews>
    <sheetView view="pageBreakPreview" topLeftCell="A190" zoomScale="110" zoomScaleNormal="100" zoomScaleSheetLayoutView="110" workbookViewId="0">
      <selection activeCell="C212" sqref="C212"/>
    </sheetView>
  </sheetViews>
  <sheetFormatPr defaultRowHeight="15" x14ac:dyDescent="0.25"/>
  <cols>
    <col min="1" max="1" width="8.28515625" customWidth="1"/>
    <col min="2" max="2" width="6.7109375" bestFit="1" customWidth="1"/>
    <col min="3" max="3" width="51.140625" customWidth="1"/>
    <col min="4" max="4" width="12.5703125" customWidth="1"/>
    <col min="5" max="5" width="12.28515625" customWidth="1"/>
    <col min="6" max="6" width="7.140625" customWidth="1"/>
    <col min="7" max="7" width="9.140625" style="9"/>
    <col min="8" max="11" width="8.85546875" style="9"/>
  </cols>
  <sheetData>
    <row r="1" spans="1:11" ht="15" customHeight="1" x14ac:dyDescent="0.25">
      <c r="B1" s="662" t="s">
        <v>288</v>
      </c>
      <c r="C1" s="662"/>
      <c r="D1" s="662"/>
      <c r="E1" s="662"/>
      <c r="F1" s="662"/>
    </row>
    <row r="2" spans="1:11" ht="60.75" customHeight="1" x14ac:dyDescent="0.25">
      <c r="A2" s="656" t="s">
        <v>300</v>
      </c>
      <c r="B2" s="656"/>
      <c r="C2" s="656"/>
      <c r="D2" s="656"/>
      <c r="E2" s="656"/>
      <c r="F2" s="656"/>
    </row>
    <row r="3" spans="1:11" ht="15" customHeight="1" x14ac:dyDescent="0.25"/>
    <row r="4" spans="1:11" ht="15.75" thickBot="1" x14ac:dyDescent="0.3">
      <c r="B4" s="668" t="s">
        <v>291</v>
      </c>
      <c r="C4" s="662"/>
      <c r="D4" s="662"/>
      <c r="E4" s="662"/>
      <c r="F4" s="662"/>
    </row>
    <row r="5" spans="1:11" ht="48.75" thickBot="1" x14ac:dyDescent="0.3">
      <c r="A5" s="1" t="s">
        <v>0</v>
      </c>
      <c r="B5" s="231" t="s">
        <v>1</v>
      </c>
      <c r="C5" s="232" t="str">
        <f>'Ukupan proračun'!$B$22</f>
        <v>OPIS</v>
      </c>
      <c r="D5" s="4" t="s">
        <v>678</v>
      </c>
      <c r="E5" s="4" t="s">
        <v>704</v>
      </c>
      <c r="F5" s="234" t="str">
        <f>'Ukupan proračun'!$E$22</f>
        <v xml:space="preserve">INDEKS % </v>
      </c>
    </row>
    <row r="6" spans="1:11" ht="15.75" thickBot="1" x14ac:dyDescent="0.3">
      <c r="A6" s="6">
        <v>1</v>
      </c>
      <c r="B6" s="7">
        <v>2</v>
      </c>
      <c r="C6" s="7">
        <v>3</v>
      </c>
      <c r="D6" s="7">
        <v>4</v>
      </c>
      <c r="E6" s="7">
        <v>5</v>
      </c>
      <c r="F6" s="8" t="s">
        <v>22</v>
      </c>
    </row>
    <row r="7" spans="1:11" ht="15.75" thickBot="1" x14ac:dyDescent="0.3">
      <c r="A7" s="171"/>
      <c r="B7" s="172"/>
      <c r="C7" s="486" t="s">
        <v>662</v>
      </c>
      <c r="D7" s="173">
        <f>SUM(D8+D182)</f>
        <v>16330000</v>
      </c>
      <c r="E7" s="173">
        <f>SUM(E8+E182)</f>
        <v>13575000</v>
      </c>
      <c r="F7" s="176">
        <f>IFERROR((E7/D7)*100,"")</f>
        <v>83.129210042865893</v>
      </c>
    </row>
    <row r="8" spans="1:11" x14ac:dyDescent="0.25">
      <c r="A8" s="188">
        <v>600000</v>
      </c>
      <c r="B8" s="189"/>
      <c r="C8" s="487" t="s">
        <v>113</v>
      </c>
      <c r="D8" s="190">
        <f>SUM(D9+D11)</f>
        <v>7705820</v>
      </c>
      <c r="E8" s="190">
        <f>SUM(E9+E11)</f>
        <v>7552690</v>
      </c>
      <c r="F8" s="191">
        <f>IFERROR((E8/D8)*100,"")</f>
        <v>98.012800714265325</v>
      </c>
    </row>
    <row r="9" spans="1:11" x14ac:dyDescent="0.25">
      <c r="A9" s="16">
        <v>600000</v>
      </c>
      <c r="B9" s="87"/>
      <c r="C9" s="463" t="s">
        <v>109</v>
      </c>
      <c r="D9" s="68">
        <f>SUM(D10)</f>
        <v>75000</v>
      </c>
      <c r="E9" s="68">
        <f>SUM(E10)</f>
        <v>75000</v>
      </c>
      <c r="F9" s="54">
        <f>IFERROR((E9/D9)*100,"")</f>
        <v>100</v>
      </c>
    </row>
    <row r="10" spans="1:11" s="83" customFormat="1" ht="13.5" customHeight="1" x14ac:dyDescent="0.2">
      <c r="A10" s="84">
        <v>7</v>
      </c>
      <c r="B10" s="81" t="s">
        <v>3</v>
      </c>
      <c r="C10" s="488" t="s">
        <v>516</v>
      </c>
      <c r="D10" s="90">
        <v>75000</v>
      </c>
      <c r="E10" s="90">
        <v>75000</v>
      </c>
      <c r="F10" s="86">
        <f>IFERROR((E10/D10)*100,"")</f>
        <v>100</v>
      </c>
      <c r="G10" s="577"/>
      <c r="H10" s="577"/>
      <c r="I10" s="577"/>
      <c r="J10" s="577"/>
      <c r="K10" s="577"/>
    </row>
    <row r="11" spans="1:11" s="83" customFormat="1" ht="13.5" customHeight="1" x14ac:dyDescent="0.2">
      <c r="A11" s="104">
        <v>610000</v>
      </c>
      <c r="B11" s="177"/>
      <c r="C11" s="489" t="s">
        <v>104</v>
      </c>
      <c r="D11" s="178">
        <f>SUM(D12+D27+D30+D113+D158+D174)</f>
        <v>7630820</v>
      </c>
      <c r="E11" s="178">
        <f>SUM(E12+E27+E30+E113+E158+E174)</f>
        <v>7477690</v>
      </c>
      <c r="F11" s="53">
        <f t="shared" ref="F11:F76" si="0">IFERROR((E11/D11)*100,"")</f>
        <v>97.99326939961891</v>
      </c>
      <c r="G11" s="577"/>
      <c r="H11" s="577"/>
      <c r="I11" s="577"/>
      <c r="J11" s="577"/>
      <c r="K11" s="577"/>
    </row>
    <row r="12" spans="1:11" s="15" customFormat="1" ht="12.75" x14ac:dyDescent="0.2">
      <c r="A12" s="179">
        <v>611000</v>
      </c>
      <c r="B12" s="87"/>
      <c r="C12" s="463" t="s">
        <v>105</v>
      </c>
      <c r="D12" s="78">
        <f>SUM(D13+D15)</f>
        <v>2630000</v>
      </c>
      <c r="E12" s="78">
        <f>SUM(E13+E15)</f>
        <v>2786000</v>
      </c>
      <c r="F12" s="66">
        <f t="shared" si="0"/>
        <v>105.93155893536121</v>
      </c>
      <c r="G12" s="578"/>
      <c r="H12" s="578"/>
      <c r="I12" s="578"/>
      <c r="J12" s="578"/>
      <c r="K12" s="578"/>
    </row>
    <row r="13" spans="1:11" s="10" customFormat="1" x14ac:dyDescent="0.25">
      <c r="A13" s="24">
        <v>611100</v>
      </c>
      <c r="B13" s="34"/>
      <c r="C13" s="266" t="s">
        <v>517</v>
      </c>
      <c r="D13" s="89">
        <f>SUM(D14)</f>
        <v>2185000</v>
      </c>
      <c r="E13" s="89">
        <f>SUM(E14)</f>
        <v>2275000</v>
      </c>
      <c r="F13" s="55">
        <f t="shared" si="0"/>
        <v>104.11899313501145</v>
      </c>
      <c r="G13" s="217"/>
      <c r="H13" s="217"/>
      <c r="I13" s="217"/>
      <c r="J13" s="217"/>
      <c r="K13" s="217"/>
    </row>
    <row r="14" spans="1:11" s="10" customFormat="1" x14ac:dyDescent="0.25">
      <c r="A14" s="19">
        <v>611100</v>
      </c>
      <c r="B14" s="20" t="s">
        <v>3</v>
      </c>
      <c r="C14" s="265" t="s">
        <v>517</v>
      </c>
      <c r="D14" s="70">
        <v>2185000</v>
      </c>
      <c r="E14" s="70">
        <v>2275000</v>
      </c>
      <c r="F14" s="86">
        <f t="shared" si="0"/>
        <v>104.11899313501145</v>
      </c>
      <c r="G14" s="217"/>
      <c r="H14" s="217"/>
      <c r="I14" s="217"/>
      <c r="J14" s="217"/>
      <c r="K14" s="217"/>
    </row>
    <row r="15" spans="1:11" s="83" customFormat="1" ht="17.25" customHeight="1" x14ac:dyDescent="0.2">
      <c r="A15" s="24">
        <v>611200</v>
      </c>
      <c r="B15" s="25"/>
      <c r="C15" s="464" t="s">
        <v>518</v>
      </c>
      <c r="D15" s="69">
        <f>SUM(D16+D18+D25)</f>
        <v>445000</v>
      </c>
      <c r="E15" s="69">
        <f t="shared" ref="E15" si="1">SUM(E16+E18+E25)</f>
        <v>511000</v>
      </c>
      <c r="F15" s="55">
        <f t="shared" si="0"/>
        <v>114.8314606741573</v>
      </c>
      <c r="G15" s="577"/>
      <c r="H15" s="577"/>
      <c r="I15" s="577"/>
      <c r="J15" s="577"/>
      <c r="K15" s="577"/>
    </row>
    <row r="16" spans="1:11" s="83" customFormat="1" ht="17.25" customHeight="1" x14ac:dyDescent="0.2">
      <c r="A16" s="162">
        <v>611210</v>
      </c>
      <c r="B16" s="163" t="s">
        <v>3</v>
      </c>
      <c r="C16" s="490" t="s">
        <v>519</v>
      </c>
      <c r="D16" s="164">
        <f>SUM(D17)</f>
        <v>55000</v>
      </c>
      <c r="E16" s="164">
        <f>SUM(E17)</f>
        <v>60000</v>
      </c>
      <c r="F16" s="170">
        <f t="shared" si="0"/>
        <v>109.09090909090908</v>
      </c>
      <c r="G16" s="577"/>
      <c r="H16" s="577"/>
      <c r="I16" s="577"/>
      <c r="J16" s="577"/>
      <c r="K16" s="577"/>
    </row>
    <row r="17" spans="1:11" x14ac:dyDescent="0.25">
      <c r="A17" s="84">
        <v>611211</v>
      </c>
      <c r="B17" s="81" t="s">
        <v>3</v>
      </c>
      <c r="C17" s="488" t="s">
        <v>520</v>
      </c>
      <c r="D17" s="298">
        <v>55000</v>
      </c>
      <c r="E17" s="298">
        <v>60000</v>
      </c>
      <c r="F17" s="86">
        <f t="shared" si="0"/>
        <v>109.09090909090908</v>
      </c>
    </row>
    <row r="18" spans="1:11" s="117" customFormat="1" x14ac:dyDescent="0.25">
      <c r="A18" s="80">
        <v>611220</v>
      </c>
      <c r="B18" s="174" t="s">
        <v>3</v>
      </c>
      <c r="C18" s="491" t="s">
        <v>521</v>
      </c>
      <c r="D18" s="175">
        <f>SUM(D19:D24)</f>
        <v>375000</v>
      </c>
      <c r="E18" s="113">
        <f>SUM(E19:E24)</f>
        <v>436000</v>
      </c>
      <c r="F18" s="82">
        <f t="shared" si="0"/>
        <v>116.26666666666668</v>
      </c>
      <c r="G18" s="123"/>
      <c r="H18" s="123"/>
      <c r="I18" s="123"/>
      <c r="J18" s="123"/>
      <c r="K18" s="123"/>
    </row>
    <row r="19" spans="1:11" x14ac:dyDescent="0.25">
      <c r="A19" s="84">
        <v>611221</v>
      </c>
      <c r="B19" s="81" t="s">
        <v>3</v>
      </c>
      <c r="C19" s="488" t="s">
        <v>522</v>
      </c>
      <c r="D19" s="298">
        <v>220000</v>
      </c>
      <c r="E19" s="298">
        <v>240000</v>
      </c>
      <c r="F19" s="86">
        <f t="shared" si="0"/>
        <v>109.09090909090908</v>
      </c>
    </row>
    <row r="20" spans="1:11" x14ac:dyDescent="0.25">
      <c r="A20" s="84">
        <v>611224</v>
      </c>
      <c r="B20" s="81" t="s">
        <v>3</v>
      </c>
      <c r="C20" s="488" t="s">
        <v>523</v>
      </c>
      <c r="D20" s="298">
        <v>53000</v>
      </c>
      <c r="E20" s="298">
        <v>58000</v>
      </c>
      <c r="F20" s="86">
        <f t="shared" si="0"/>
        <v>109.43396226415094</v>
      </c>
    </row>
    <row r="21" spans="1:11" x14ac:dyDescent="0.25">
      <c r="A21" s="84">
        <v>611225</v>
      </c>
      <c r="B21" s="81" t="s">
        <v>3</v>
      </c>
      <c r="C21" s="488" t="s">
        <v>524</v>
      </c>
      <c r="D21" s="298">
        <v>9000</v>
      </c>
      <c r="E21" s="90">
        <v>25200</v>
      </c>
      <c r="F21" s="86">
        <f t="shared" si="0"/>
        <v>280</v>
      </c>
    </row>
    <row r="22" spans="1:11" x14ac:dyDescent="0.25">
      <c r="A22" s="84">
        <v>611226</v>
      </c>
      <c r="B22" s="81" t="s">
        <v>3</v>
      </c>
      <c r="C22" s="488" t="s">
        <v>525</v>
      </c>
      <c r="D22" s="70">
        <v>73000</v>
      </c>
      <c r="E22" s="70">
        <v>92800</v>
      </c>
      <c r="F22" s="86">
        <f t="shared" si="0"/>
        <v>127.12328767123289</v>
      </c>
    </row>
    <row r="23" spans="1:11" x14ac:dyDescent="0.25">
      <c r="A23" s="19">
        <v>611227</v>
      </c>
      <c r="B23" s="20" t="s">
        <v>3</v>
      </c>
      <c r="C23" s="466" t="s">
        <v>526</v>
      </c>
      <c r="D23" s="70">
        <v>10000</v>
      </c>
      <c r="E23" s="70">
        <v>10000</v>
      </c>
      <c r="F23" s="56">
        <f t="shared" si="0"/>
        <v>100</v>
      </c>
    </row>
    <row r="24" spans="1:11" x14ac:dyDescent="0.25">
      <c r="A24" s="19">
        <v>611229</v>
      </c>
      <c r="B24" s="20" t="s">
        <v>3</v>
      </c>
      <c r="C24" s="466" t="s">
        <v>527</v>
      </c>
      <c r="D24" s="70">
        <v>10000</v>
      </c>
      <c r="E24" s="70">
        <v>10000</v>
      </c>
      <c r="F24" s="56">
        <f t="shared" si="0"/>
        <v>100</v>
      </c>
    </row>
    <row r="25" spans="1:11" s="117" customFormat="1" x14ac:dyDescent="0.25">
      <c r="A25" s="111">
        <v>611230</v>
      </c>
      <c r="B25" s="112" t="s">
        <v>3</v>
      </c>
      <c r="C25" s="465" t="s">
        <v>528</v>
      </c>
      <c r="D25" s="79">
        <f>SUM(D26)</f>
        <v>15000</v>
      </c>
      <c r="E25" s="79">
        <f>SUM(E26)</f>
        <v>15000</v>
      </c>
      <c r="F25" s="152">
        <f t="shared" si="0"/>
        <v>100</v>
      </c>
      <c r="G25" s="123"/>
      <c r="H25" s="123"/>
      <c r="I25" s="123"/>
      <c r="J25" s="123"/>
      <c r="K25" s="123"/>
    </row>
    <row r="26" spans="1:11" x14ac:dyDescent="0.25">
      <c r="A26" s="19">
        <v>611231</v>
      </c>
      <c r="B26" s="20" t="s">
        <v>3</v>
      </c>
      <c r="C26" s="466" t="s">
        <v>529</v>
      </c>
      <c r="D26" s="70">
        <v>15000</v>
      </c>
      <c r="E26" s="70">
        <v>15000</v>
      </c>
      <c r="F26" s="56">
        <f t="shared" si="0"/>
        <v>100</v>
      </c>
    </row>
    <row r="27" spans="1:11" s="14" customFormat="1" ht="14.25" customHeight="1" x14ac:dyDescent="0.2">
      <c r="A27" s="16">
        <v>612000</v>
      </c>
      <c r="B27" s="17"/>
      <c r="C27" s="463" t="s">
        <v>69</v>
      </c>
      <c r="D27" s="68">
        <f>SUM(D28)</f>
        <v>235500</v>
      </c>
      <c r="E27" s="68">
        <f>SUM(E28)</f>
        <v>245500</v>
      </c>
      <c r="F27" s="54">
        <f t="shared" si="0"/>
        <v>104.24628450106157</v>
      </c>
      <c r="G27" s="575"/>
      <c r="H27" s="575"/>
      <c r="I27" s="575"/>
      <c r="J27" s="575"/>
      <c r="K27" s="575"/>
    </row>
    <row r="28" spans="1:11" x14ac:dyDescent="0.25">
      <c r="A28" s="40">
        <v>612100</v>
      </c>
      <c r="B28" s="25"/>
      <c r="C28" s="492" t="s">
        <v>530</v>
      </c>
      <c r="D28" s="88">
        <f>SUM(D29)</f>
        <v>235500</v>
      </c>
      <c r="E28" s="88">
        <f>SUM(E29)</f>
        <v>245500</v>
      </c>
      <c r="F28" s="62">
        <f t="shared" si="0"/>
        <v>104.24628450106157</v>
      </c>
    </row>
    <row r="29" spans="1:11" x14ac:dyDescent="0.25">
      <c r="A29" s="84">
        <v>612110</v>
      </c>
      <c r="B29" s="81" t="s">
        <v>3</v>
      </c>
      <c r="C29" s="488" t="s">
        <v>530</v>
      </c>
      <c r="D29" s="85">
        <v>235500</v>
      </c>
      <c r="E29" s="85">
        <v>245500</v>
      </c>
      <c r="F29" s="86">
        <f t="shared" si="0"/>
        <v>104.24628450106157</v>
      </c>
    </row>
    <row r="30" spans="1:11" x14ac:dyDescent="0.25">
      <c r="A30" s="16">
        <v>613000</v>
      </c>
      <c r="B30" s="17"/>
      <c r="C30" s="467" t="s">
        <v>70</v>
      </c>
      <c r="D30" s="68">
        <f>SUM(D31+D34+D39+D51+D59+D64+D78+D83)</f>
        <v>2051070</v>
      </c>
      <c r="E30" s="68">
        <f>SUM(E31+E34+E39+E51+E59+E64+E78+E83)</f>
        <v>2031890</v>
      </c>
      <c r="F30" s="54">
        <f t="shared" si="0"/>
        <v>99.064878331797544</v>
      </c>
    </row>
    <row r="31" spans="1:11" s="10" customFormat="1" x14ac:dyDescent="0.25">
      <c r="A31" s="24">
        <v>613100</v>
      </c>
      <c r="B31" s="34"/>
      <c r="C31" s="464" t="s">
        <v>531</v>
      </c>
      <c r="D31" s="89">
        <f>SUM(D32:D33)</f>
        <v>19000</v>
      </c>
      <c r="E31" s="89">
        <f>SUM(E32:E33)</f>
        <v>22000</v>
      </c>
      <c r="F31" s="55">
        <f t="shared" si="0"/>
        <v>115.78947368421053</v>
      </c>
      <c r="G31" s="217"/>
      <c r="H31" s="217"/>
      <c r="I31" s="217"/>
      <c r="J31" s="217"/>
      <c r="K31" s="217"/>
    </row>
    <row r="32" spans="1:11" x14ac:dyDescent="0.25">
      <c r="A32" s="111">
        <v>613110</v>
      </c>
      <c r="B32" s="112" t="s">
        <v>3</v>
      </c>
      <c r="C32" s="465" t="s">
        <v>532</v>
      </c>
      <c r="D32" s="79">
        <v>8000</v>
      </c>
      <c r="E32" s="79">
        <v>7000</v>
      </c>
      <c r="F32" s="82">
        <f t="shared" si="0"/>
        <v>87.5</v>
      </c>
    </row>
    <row r="33" spans="1:11" x14ac:dyDescent="0.25">
      <c r="A33" s="80">
        <v>613120</v>
      </c>
      <c r="B33" s="174" t="s">
        <v>3</v>
      </c>
      <c r="C33" s="491" t="s">
        <v>533</v>
      </c>
      <c r="D33" s="79">
        <v>11000</v>
      </c>
      <c r="E33" s="180">
        <v>15000</v>
      </c>
      <c r="F33" s="82">
        <f t="shared" si="0"/>
        <v>136.36363636363635</v>
      </c>
    </row>
    <row r="34" spans="1:11" s="10" customFormat="1" x14ac:dyDescent="0.25">
      <c r="A34" s="24">
        <v>613200</v>
      </c>
      <c r="B34" s="34"/>
      <c r="C34" s="464" t="s">
        <v>534</v>
      </c>
      <c r="D34" s="89">
        <f>SUM(D36:D38)</f>
        <v>85000</v>
      </c>
      <c r="E34" s="89">
        <f>SUM(E36:E38)</f>
        <v>85000</v>
      </c>
      <c r="F34" s="55">
        <f t="shared" si="0"/>
        <v>100</v>
      </c>
      <c r="G34" s="217"/>
      <c r="H34" s="217"/>
      <c r="I34" s="217"/>
      <c r="J34" s="217"/>
      <c r="K34" s="217"/>
    </row>
    <row r="35" spans="1:11" s="10" customFormat="1" x14ac:dyDescent="0.25">
      <c r="A35" s="111">
        <v>613210</v>
      </c>
      <c r="B35" s="112" t="s">
        <v>3</v>
      </c>
      <c r="C35" s="465" t="s">
        <v>534</v>
      </c>
      <c r="D35" s="79">
        <f>SUM(D36:D38)</f>
        <v>85000</v>
      </c>
      <c r="E35" s="79">
        <f>SUM(E36:E38)</f>
        <v>85000</v>
      </c>
      <c r="F35" s="152">
        <f t="shared" si="0"/>
        <v>100</v>
      </c>
      <c r="G35" s="217"/>
      <c r="H35" s="217"/>
      <c r="I35" s="217"/>
      <c r="J35" s="217"/>
      <c r="K35" s="217"/>
    </row>
    <row r="36" spans="1:11" x14ac:dyDescent="0.25">
      <c r="A36" s="19">
        <v>613211</v>
      </c>
      <c r="B36" s="20" t="s">
        <v>3</v>
      </c>
      <c r="C36" s="466" t="s">
        <v>535</v>
      </c>
      <c r="D36" s="70">
        <v>50000</v>
      </c>
      <c r="E36" s="70">
        <v>50000</v>
      </c>
      <c r="F36" s="56">
        <f t="shared" si="0"/>
        <v>100</v>
      </c>
    </row>
    <row r="37" spans="1:11" x14ac:dyDescent="0.25">
      <c r="A37" s="19">
        <v>613213</v>
      </c>
      <c r="B37" s="20" t="s">
        <v>3</v>
      </c>
      <c r="C37" s="466" t="s">
        <v>536</v>
      </c>
      <c r="D37" s="70">
        <v>25000</v>
      </c>
      <c r="E37" s="70">
        <v>25000</v>
      </c>
      <c r="F37" s="56">
        <f t="shared" si="0"/>
        <v>100</v>
      </c>
    </row>
    <row r="38" spans="1:11" x14ac:dyDescent="0.25">
      <c r="A38" s="19">
        <v>613216</v>
      </c>
      <c r="B38" s="20" t="s">
        <v>3</v>
      </c>
      <c r="C38" s="466" t="s">
        <v>537</v>
      </c>
      <c r="D38" s="70">
        <v>10000</v>
      </c>
      <c r="E38" s="70">
        <v>10000</v>
      </c>
      <c r="F38" s="56">
        <f t="shared" si="0"/>
        <v>100</v>
      </c>
    </row>
    <row r="39" spans="1:11" x14ac:dyDescent="0.25">
      <c r="A39" s="24">
        <v>613300</v>
      </c>
      <c r="B39" s="25"/>
      <c r="C39" s="464" t="s">
        <v>538</v>
      </c>
      <c r="D39" s="69">
        <f>SUM(D40+D41)</f>
        <v>634500</v>
      </c>
      <c r="E39" s="69">
        <f>SUM(E40+E41)</f>
        <v>635000</v>
      </c>
      <c r="F39" s="55">
        <f t="shared" si="0"/>
        <v>100.07880220646177</v>
      </c>
    </row>
    <row r="40" spans="1:11" s="123" customFormat="1" x14ac:dyDescent="0.25">
      <c r="A40" s="119">
        <v>613310</v>
      </c>
      <c r="B40" s="120" t="s">
        <v>3</v>
      </c>
      <c r="C40" s="493" t="s">
        <v>539</v>
      </c>
      <c r="D40" s="121">
        <v>22500</v>
      </c>
      <c r="E40" s="121">
        <v>23000</v>
      </c>
      <c r="F40" s="122">
        <f>SUM(E40/D40*100)</f>
        <v>102.22222222222221</v>
      </c>
    </row>
    <row r="41" spans="1:11" s="123" customFormat="1" x14ac:dyDescent="0.25">
      <c r="A41" s="119">
        <v>613320</v>
      </c>
      <c r="B41" s="120" t="s">
        <v>3</v>
      </c>
      <c r="C41" s="493" t="s">
        <v>540</v>
      </c>
      <c r="D41" s="121">
        <f>SUM(D42+D43+D44)</f>
        <v>612000</v>
      </c>
      <c r="E41" s="121">
        <f>SUM(E42+E43+E44)</f>
        <v>612000</v>
      </c>
      <c r="F41" s="122">
        <f>SUM(E41/D41*100)</f>
        <v>100</v>
      </c>
    </row>
    <row r="42" spans="1:11" s="9" customFormat="1" x14ac:dyDescent="0.25">
      <c r="A42" s="84">
        <v>613321</v>
      </c>
      <c r="B42" s="81" t="s">
        <v>3</v>
      </c>
      <c r="C42" s="488" t="s">
        <v>541</v>
      </c>
      <c r="D42" s="298">
        <v>15000</v>
      </c>
      <c r="E42" s="298">
        <v>15000</v>
      </c>
      <c r="F42" s="86">
        <f t="shared" ref="F42:F44" si="2">SUM(E42/D42*100)</f>
        <v>100</v>
      </c>
    </row>
    <row r="43" spans="1:11" s="9" customFormat="1" x14ac:dyDescent="0.25">
      <c r="A43" s="84">
        <v>613323</v>
      </c>
      <c r="B43" s="81" t="s">
        <v>3</v>
      </c>
      <c r="C43" s="488" t="s">
        <v>542</v>
      </c>
      <c r="D43" s="90">
        <v>22000</v>
      </c>
      <c r="E43" s="90">
        <v>22000</v>
      </c>
      <c r="F43" s="86">
        <f t="shared" si="2"/>
        <v>100</v>
      </c>
    </row>
    <row r="44" spans="1:11" s="9" customFormat="1" ht="15.75" thickBot="1" x14ac:dyDescent="0.3">
      <c r="A44" s="322">
        <v>613329</v>
      </c>
      <c r="B44" s="323" t="s">
        <v>3</v>
      </c>
      <c r="C44" s="494" t="s">
        <v>543</v>
      </c>
      <c r="D44" s="324">
        <f>SUM(D48:D50)</f>
        <v>575000</v>
      </c>
      <c r="E44" s="324">
        <f>SUM(E48:E50)</f>
        <v>575000</v>
      </c>
      <c r="F44" s="325">
        <f t="shared" si="2"/>
        <v>100</v>
      </c>
    </row>
    <row r="45" spans="1:11" s="9" customFormat="1" ht="15.75" thickBot="1" x14ac:dyDescent="0.3">
      <c r="A45" s="620"/>
      <c r="B45" s="621"/>
      <c r="C45" s="622"/>
      <c r="D45" s="623"/>
      <c r="E45" s="623"/>
      <c r="F45" s="624"/>
    </row>
    <row r="46" spans="1:11" s="9" customFormat="1" ht="48.75" thickBot="1" x14ac:dyDescent="0.3">
      <c r="A46" s="1" t="s">
        <v>0</v>
      </c>
      <c r="B46" s="231" t="s">
        <v>1</v>
      </c>
      <c r="C46" s="232" t="str">
        <f>'Ukupan proračun'!$B$22</f>
        <v>OPIS</v>
      </c>
      <c r="D46" s="4" t="s">
        <v>678</v>
      </c>
      <c r="E46" s="4" t="s">
        <v>704</v>
      </c>
      <c r="F46" s="234" t="str">
        <f>'Ukupan proračun'!$E$22</f>
        <v xml:space="preserve">INDEKS % </v>
      </c>
    </row>
    <row r="47" spans="1:11" s="9" customFormat="1" ht="15.75" thickBot="1" x14ac:dyDescent="0.3">
      <c r="A47" s="6">
        <v>1</v>
      </c>
      <c r="B47" s="7">
        <v>2</v>
      </c>
      <c r="C47" s="7">
        <v>3</v>
      </c>
      <c r="D47" s="7">
        <v>4</v>
      </c>
      <c r="E47" s="7">
        <v>5</v>
      </c>
      <c r="F47" s="8" t="s">
        <v>22</v>
      </c>
    </row>
    <row r="48" spans="1:11" s="9" customFormat="1" x14ac:dyDescent="0.25">
      <c r="A48" s="84"/>
      <c r="B48" s="81" t="s">
        <v>3</v>
      </c>
      <c r="C48" s="478" t="s">
        <v>85</v>
      </c>
      <c r="D48" s="90">
        <v>100000</v>
      </c>
      <c r="E48" s="90">
        <v>100000</v>
      </c>
      <c r="F48" s="86">
        <f t="shared" si="0"/>
        <v>100</v>
      </c>
    </row>
    <row r="49" spans="1:11" s="9" customFormat="1" x14ac:dyDescent="0.25">
      <c r="A49" s="84"/>
      <c r="B49" s="81" t="s">
        <v>3</v>
      </c>
      <c r="C49" s="488" t="s">
        <v>81</v>
      </c>
      <c r="D49" s="90">
        <v>175000</v>
      </c>
      <c r="E49" s="90">
        <v>175000</v>
      </c>
      <c r="F49" s="86">
        <f t="shared" si="0"/>
        <v>100</v>
      </c>
    </row>
    <row r="50" spans="1:11" s="83" customFormat="1" ht="11.25" x14ac:dyDescent="0.2">
      <c r="A50" s="84"/>
      <c r="B50" s="81" t="s">
        <v>3</v>
      </c>
      <c r="C50" s="488" t="s">
        <v>107</v>
      </c>
      <c r="D50" s="298">
        <v>300000</v>
      </c>
      <c r="E50" s="298">
        <v>300000</v>
      </c>
      <c r="F50" s="86">
        <f t="shared" si="0"/>
        <v>100</v>
      </c>
      <c r="G50" s="577"/>
      <c r="H50" s="577"/>
      <c r="I50" s="577"/>
      <c r="J50" s="577"/>
      <c r="K50" s="577"/>
    </row>
    <row r="51" spans="1:11" s="10" customFormat="1" x14ac:dyDescent="0.25">
      <c r="A51" s="24">
        <v>613400</v>
      </c>
      <c r="B51" s="25"/>
      <c r="C51" s="464" t="s">
        <v>544</v>
      </c>
      <c r="D51" s="69">
        <f>SUM(D52+D53)</f>
        <v>149500</v>
      </c>
      <c r="E51" s="69">
        <f>SUM(E52+E53)</f>
        <v>151500</v>
      </c>
      <c r="F51" s="55">
        <f t="shared" si="0"/>
        <v>101.33779264214047</v>
      </c>
      <c r="G51" s="217"/>
      <c r="H51" s="217"/>
      <c r="I51" s="217"/>
      <c r="J51" s="217"/>
      <c r="K51" s="217"/>
    </row>
    <row r="52" spans="1:11" s="117" customFormat="1" x14ac:dyDescent="0.25">
      <c r="A52" s="111">
        <v>613410</v>
      </c>
      <c r="B52" s="112" t="s">
        <v>3</v>
      </c>
      <c r="C52" s="264" t="s">
        <v>545</v>
      </c>
      <c r="D52" s="79">
        <v>100000</v>
      </c>
      <c r="E52" s="79">
        <v>100000</v>
      </c>
      <c r="F52" s="152">
        <f t="shared" si="0"/>
        <v>100</v>
      </c>
      <c r="G52" s="123"/>
      <c r="H52" s="123"/>
      <c r="I52" s="123"/>
      <c r="J52" s="123"/>
      <c r="K52" s="123"/>
    </row>
    <row r="53" spans="1:11" s="143" customFormat="1" x14ac:dyDescent="0.25">
      <c r="A53" s="111">
        <v>613480</v>
      </c>
      <c r="B53" s="112" t="s">
        <v>3</v>
      </c>
      <c r="C53" s="264" t="s">
        <v>546</v>
      </c>
      <c r="D53" s="79">
        <f>SUM(D54:D58)</f>
        <v>49500</v>
      </c>
      <c r="E53" s="79">
        <f>SUM(E54:E58)</f>
        <v>51500</v>
      </c>
      <c r="F53" s="152">
        <f t="shared" si="0"/>
        <v>104.04040404040404</v>
      </c>
      <c r="G53" s="579"/>
      <c r="H53" s="579"/>
      <c r="I53" s="579"/>
      <c r="J53" s="579"/>
      <c r="K53" s="579"/>
    </row>
    <row r="54" spans="1:11" s="143" customFormat="1" x14ac:dyDescent="0.25">
      <c r="A54" s="19">
        <v>613481</v>
      </c>
      <c r="B54" s="20" t="s">
        <v>3</v>
      </c>
      <c r="C54" s="265" t="s">
        <v>547</v>
      </c>
      <c r="D54" s="70">
        <v>1000</v>
      </c>
      <c r="E54" s="70">
        <v>1000</v>
      </c>
      <c r="F54" s="56">
        <f t="shared" si="0"/>
        <v>100</v>
      </c>
      <c r="G54" s="579"/>
      <c r="H54" s="579"/>
      <c r="I54" s="579"/>
      <c r="J54" s="579"/>
      <c r="K54" s="579"/>
    </row>
    <row r="55" spans="1:11" s="143" customFormat="1" x14ac:dyDescent="0.25">
      <c r="A55" s="140">
        <v>613482</v>
      </c>
      <c r="B55" s="141" t="s">
        <v>3</v>
      </c>
      <c r="C55" s="495" t="s">
        <v>548</v>
      </c>
      <c r="D55" s="70">
        <v>25000</v>
      </c>
      <c r="E55" s="70">
        <v>25000</v>
      </c>
      <c r="F55" s="56">
        <f t="shared" si="0"/>
        <v>100</v>
      </c>
      <c r="G55" s="579"/>
      <c r="H55" s="579"/>
      <c r="I55" s="579"/>
      <c r="J55" s="579"/>
      <c r="K55" s="579"/>
    </row>
    <row r="56" spans="1:11" x14ac:dyDescent="0.25">
      <c r="A56" s="140">
        <v>613484</v>
      </c>
      <c r="B56" s="141" t="s">
        <v>3</v>
      </c>
      <c r="C56" s="495" t="s">
        <v>549</v>
      </c>
      <c r="D56" s="70">
        <v>10000</v>
      </c>
      <c r="E56" s="70">
        <v>10000</v>
      </c>
      <c r="F56" s="56">
        <f t="shared" si="0"/>
        <v>100</v>
      </c>
    </row>
    <row r="57" spans="1:11" x14ac:dyDescent="0.25">
      <c r="A57" s="19">
        <v>613487</v>
      </c>
      <c r="B57" s="20" t="s">
        <v>17</v>
      </c>
      <c r="C57" s="265" t="s">
        <v>550</v>
      </c>
      <c r="D57" s="70">
        <v>6500</v>
      </c>
      <c r="E57" s="70">
        <v>6500</v>
      </c>
      <c r="F57" s="56">
        <f t="shared" ref="F57" si="3">IFERROR((E57/D57)*100,"")</f>
        <v>100</v>
      </c>
    </row>
    <row r="58" spans="1:11" s="117" customFormat="1" x14ac:dyDescent="0.25">
      <c r="A58" s="140">
        <v>613488</v>
      </c>
      <c r="B58" s="141" t="s">
        <v>3</v>
      </c>
      <c r="C58" s="495" t="s">
        <v>551</v>
      </c>
      <c r="D58" s="70">
        <v>7000</v>
      </c>
      <c r="E58" s="85">
        <v>9000</v>
      </c>
      <c r="F58" s="56">
        <f t="shared" si="0"/>
        <v>128.57142857142858</v>
      </c>
      <c r="G58" s="123"/>
      <c r="H58" s="123"/>
      <c r="I58" s="123"/>
      <c r="J58" s="123"/>
      <c r="K58" s="123"/>
    </row>
    <row r="59" spans="1:11" s="117" customFormat="1" x14ac:dyDescent="0.25">
      <c r="A59" s="24">
        <v>613500</v>
      </c>
      <c r="B59" s="30"/>
      <c r="C59" s="464" t="s">
        <v>552</v>
      </c>
      <c r="D59" s="69">
        <f>SUM(D60+D61)</f>
        <v>304000</v>
      </c>
      <c r="E59" s="69">
        <f>SUM(E60+E61)</f>
        <v>300670</v>
      </c>
      <c r="F59" s="55">
        <f t="shared" si="0"/>
        <v>98.90460526315789</v>
      </c>
      <c r="G59" s="123"/>
      <c r="H59" s="123"/>
      <c r="I59" s="123"/>
      <c r="J59" s="123"/>
      <c r="K59" s="123"/>
    </row>
    <row r="60" spans="1:11" x14ac:dyDescent="0.25">
      <c r="A60" s="119">
        <v>613510</v>
      </c>
      <c r="B60" s="120" t="s">
        <v>3</v>
      </c>
      <c r="C60" s="479" t="s">
        <v>553</v>
      </c>
      <c r="D60" s="312">
        <v>25000</v>
      </c>
      <c r="E60" s="312">
        <v>25000</v>
      </c>
      <c r="F60" s="122">
        <f t="shared" si="0"/>
        <v>100</v>
      </c>
    </row>
    <row r="61" spans="1:11" s="153" customFormat="1" x14ac:dyDescent="0.25">
      <c r="A61" s="114">
        <v>613520</v>
      </c>
      <c r="B61" s="115" t="s">
        <v>3</v>
      </c>
      <c r="C61" s="267" t="s">
        <v>554</v>
      </c>
      <c r="D61" s="116">
        <f>SUM(D62+D63)</f>
        <v>279000</v>
      </c>
      <c r="E61" s="116">
        <f>SUM(E62+E63)</f>
        <v>275670</v>
      </c>
      <c r="F61" s="118">
        <f t="shared" si="0"/>
        <v>98.806451612903217</v>
      </c>
      <c r="G61" s="580"/>
      <c r="H61" s="580"/>
      <c r="I61" s="580"/>
      <c r="J61" s="580"/>
      <c r="K61" s="580"/>
    </row>
    <row r="62" spans="1:11" s="10" customFormat="1" x14ac:dyDescent="0.25">
      <c r="A62" s="19">
        <v>613523</v>
      </c>
      <c r="B62" s="20" t="s">
        <v>3</v>
      </c>
      <c r="C62" s="265" t="s">
        <v>555</v>
      </c>
      <c r="D62" s="70">
        <v>4000</v>
      </c>
      <c r="E62" s="70">
        <v>2670</v>
      </c>
      <c r="F62" s="56">
        <f t="shared" si="0"/>
        <v>66.75</v>
      </c>
      <c r="G62" s="217"/>
      <c r="H62" s="217"/>
      <c r="I62" s="217"/>
      <c r="J62" s="217"/>
      <c r="K62" s="217"/>
    </row>
    <row r="63" spans="1:11" s="10" customFormat="1" x14ac:dyDescent="0.25">
      <c r="A63" s="107">
        <v>613524</v>
      </c>
      <c r="B63" s="108" t="s">
        <v>60</v>
      </c>
      <c r="C63" s="271" t="s">
        <v>556</v>
      </c>
      <c r="D63" s="109">
        <v>275000</v>
      </c>
      <c r="E63" s="109">
        <v>273000</v>
      </c>
      <c r="F63" s="110">
        <f t="shared" si="0"/>
        <v>99.272727272727266</v>
      </c>
      <c r="G63" s="217"/>
      <c r="H63" s="217"/>
      <c r="I63" s="217"/>
      <c r="J63" s="217"/>
      <c r="K63" s="217"/>
    </row>
    <row r="64" spans="1:11" x14ac:dyDescent="0.25">
      <c r="A64" s="24">
        <v>613700</v>
      </c>
      <c r="B64" s="34"/>
      <c r="C64" s="266" t="s">
        <v>557</v>
      </c>
      <c r="D64" s="89">
        <f>SUM(D65+D71)</f>
        <v>286500</v>
      </c>
      <c r="E64" s="89">
        <f>SUM(E65+E71)</f>
        <v>337000</v>
      </c>
      <c r="F64" s="55">
        <f t="shared" si="0"/>
        <v>117.62652705061083</v>
      </c>
    </row>
    <row r="65" spans="1:11" x14ac:dyDescent="0.25">
      <c r="A65" s="111">
        <v>613710</v>
      </c>
      <c r="B65" s="112" t="s">
        <v>3</v>
      </c>
      <c r="C65" s="264" t="s">
        <v>558</v>
      </c>
      <c r="D65" s="79">
        <f>SUM(D66:D70)</f>
        <v>120500</v>
      </c>
      <c r="E65" s="79">
        <f>SUM(E66:E70)</f>
        <v>143000</v>
      </c>
      <c r="F65" s="152">
        <f t="shared" si="0"/>
        <v>118.67219917012449</v>
      </c>
    </row>
    <row r="66" spans="1:11" x14ac:dyDescent="0.25">
      <c r="A66" s="19">
        <v>613711</v>
      </c>
      <c r="B66" s="20" t="s">
        <v>3</v>
      </c>
      <c r="C66" s="265" t="s">
        <v>559</v>
      </c>
      <c r="D66" s="70">
        <v>10000</v>
      </c>
      <c r="E66" s="70">
        <v>10000</v>
      </c>
      <c r="F66" s="56">
        <f t="shared" si="0"/>
        <v>100</v>
      </c>
    </row>
    <row r="67" spans="1:11" ht="20.100000000000001" customHeight="1" x14ac:dyDescent="0.25">
      <c r="A67" s="19">
        <v>613712</v>
      </c>
      <c r="B67" s="20" t="s">
        <v>3</v>
      </c>
      <c r="C67" s="265" t="s">
        <v>560</v>
      </c>
      <c r="D67" s="70">
        <v>3000</v>
      </c>
      <c r="E67" s="70">
        <v>3000</v>
      </c>
      <c r="F67" s="56">
        <f t="shared" si="0"/>
        <v>100</v>
      </c>
    </row>
    <row r="68" spans="1:11" ht="20.100000000000001" customHeight="1" x14ac:dyDescent="0.25">
      <c r="A68" s="19">
        <v>613713</v>
      </c>
      <c r="B68" s="20" t="s">
        <v>3</v>
      </c>
      <c r="C68" s="265" t="s">
        <v>561</v>
      </c>
      <c r="D68" s="70">
        <v>7500</v>
      </c>
      <c r="E68" s="70">
        <v>10000</v>
      </c>
      <c r="F68" s="56">
        <f t="shared" si="0"/>
        <v>133.33333333333331</v>
      </c>
    </row>
    <row r="69" spans="1:11" s="117" customFormat="1" ht="20.100000000000001" customHeight="1" x14ac:dyDescent="0.25">
      <c r="A69" s="19">
        <v>613714</v>
      </c>
      <c r="B69" s="20" t="s">
        <v>16</v>
      </c>
      <c r="C69" s="265" t="s">
        <v>562</v>
      </c>
      <c r="D69" s="70">
        <v>70000</v>
      </c>
      <c r="E69" s="70">
        <v>90000</v>
      </c>
      <c r="F69" s="56">
        <f t="shared" si="0"/>
        <v>128.57142857142858</v>
      </c>
      <c r="G69" s="123"/>
      <c r="H69" s="123"/>
      <c r="I69" s="123"/>
      <c r="J69" s="123"/>
      <c r="K69" s="123"/>
    </row>
    <row r="70" spans="1:11" ht="20.100000000000001" customHeight="1" x14ac:dyDescent="0.25">
      <c r="A70" s="19">
        <v>613717</v>
      </c>
      <c r="B70" s="20" t="s">
        <v>16</v>
      </c>
      <c r="C70" s="265" t="s">
        <v>563</v>
      </c>
      <c r="D70" s="70">
        <v>30000</v>
      </c>
      <c r="E70" s="70">
        <v>30000</v>
      </c>
      <c r="F70" s="56">
        <f t="shared" si="0"/>
        <v>100</v>
      </c>
    </row>
    <row r="71" spans="1:11" ht="20.100000000000001" customHeight="1" x14ac:dyDescent="0.25">
      <c r="A71" s="111">
        <v>613720</v>
      </c>
      <c r="B71" s="112" t="s">
        <v>3</v>
      </c>
      <c r="C71" s="264" t="s">
        <v>564</v>
      </c>
      <c r="D71" s="79">
        <f>SUM(D72:D77)</f>
        <v>166000</v>
      </c>
      <c r="E71" s="79">
        <f>SUM(E72:E77)</f>
        <v>194000</v>
      </c>
      <c r="F71" s="152">
        <f t="shared" si="0"/>
        <v>116.86746987951808</v>
      </c>
    </row>
    <row r="72" spans="1:11" ht="20.100000000000001" customHeight="1" x14ac:dyDescent="0.25">
      <c r="A72" s="19">
        <v>613721</v>
      </c>
      <c r="B72" s="20" t="s">
        <v>3</v>
      </c>
      <c r="C72" s="265" t="s">
        <v>565</v>
      </c>
      <c r="D72" s="70">
        <v>20000</v>
      </c>
      <c r="E72" s="70">
        <v>20000</v>
      </c>
      <c r="F72" s="56">
        <f t="shared" si="0"/>
        <v>100</v>
      </c>
    </row>
    <row r="73" spans="1:11" ht="20.100000000000001" customHeight="1" x14ac:dyDescent="0.25">
      <c r="A73" s="19">
        <v>613722</v>
      </c>
      <c r="B73" s="20" t="s">
        <v>3</v>
      </c>
      <c r="C73" s="265" t="s">
        <v>566</v>
      </c>
      <c r="D73" s="70">
        <v>45000</v>
      </c>
      <c r="E73" s="70">
        <v>45000</v>
      </c>
      <c r="F73" s="56">
        <f t="shared" si="0"/>
        <v>100</v>
      </c>
    </row>
    <row r="74" spans="1:11" ht="20.100000000000001" customHeight="1" x14ac:dyDescent="0.25">
      <c r="A74" s="19">
        <v>613723</v>
      </c>
      <c r="B74" s="20" t="s">
        <v>3</v>
      </c>
      <c r="C74" s="265" t="s">
        <v>567</v>
      </c>
      <c r="D74" s="70">
        <v>5000</v>
      </c>
      <c r="E74" s="70">
        <v>3000</v>
      </c>
      <c r="F74" s="56">
        <f t="shared" si="0"/>
        <v>60</v>
      </c>
    </row>
    <row r="75" spans="1:11" ht="20.100000000000001" customHeight="1" x14ac:dyDescent="0.25">
      <c r="A75" s="19">
        <v>613724</v>
      </c>
      <c r="B75" s="20" t="s">
        <v>16</v>
      </c>
      <c r="C75" s="265" t="s">
        <v>568</v>
      </c>
      <c r="D75" s="70">
        <v>80000</v>
      </c>
      <c r="E75" s="70">
        <v>110000</v>
      </c>
      <c r="F75" s="56">
        <f t="shared" si="0"/>
        <v>137.5</v>
      </c>
    </row>
    <row r="76" spans="1:11" x14ac:dyDescent="0.25">
      <c r="A76" s="19">
        <v>613726</v>
      </c>
      <c r="B76" s="20" t="s">
        <v>16</v>
      </c>
      <c r="C76" s="265" t="s">
        <v>569</v>
      </c>
      <c r="D76" s="70">
        <v>6000</v>
      </c>
      <c r="E76" s="70">
        <v>6000</v>
      </c>
      <c r="F76" s="56">
        <f t="shared" si="0"/>
        <v>100</v>
      </c>
    </row>
    <row r="77" spans="1:11" x14ac:dyDescent="0.25">
      <c r="A77" s="19">
        <v>613727</v>
      </c>
      <c r="B77" s="20" t="s">
        <v>3</v>
      </c>
      <c r="C77" s="265" t="s">
        <v>570</v>
      </c>
      <c r="D77" s="70">
        <v>10000</v>
      </c>
      <c r="E77" s="70">
        <v>10000</v>
      </c>
      <c r="F77" s="56">
        <f>IFERROR((E77/D77)*100,"")</f>
        <v>100</v>
      </c>
    </row>
    <row r="78" spans="1:11" x14ac:dyDescent="0.25">
      <c r="A78" s="24">
        <v>613800</v>
      </c>
      <c r="B78" s="34"/>
      <c r="C78" s="464" t="s">
        <v>571</v>
      </c>
      <c r="D78" s="69">
        <f>SUM(D79+D81)</f>
        <v>8000</v>
      </c>
      <c r="E78" s="69">
        <f>SUM(E79+E81)</f>
        <v>9320</v>
      </c>
      <c r="F78" s="55">
        <f t="shared" ref="F78:F159" si="4">IFERROR((E78/D78)*100,"")</f>
        <v>116.5</v>
      </c>
    </row>
    <row r="79" spans="1:11" s="117" customFormat="1" x14ac:dyDescent="0.25">
      <c r="A79" s="111">
        <v>613810</v>
      </c>
      <c r="B79" s="112" t="s">
        <v>3</v>
      </c>
      <c r="C79" s="465" t="s">
        <v>572</v>
      </c>
      <c r="D79" s="113">
        <f>SUM(D80)</f>
        <v>4000</v>
      </c>
      <c r="E79" s="113">
        <f>SUM(E80)</f>
        <v>5320</v>
      </c>
      <c r="F79" s="152">
        <f t="shared" si="4"/>
        <v>133</v>
      </c>
      <c r="G79" s="123"/>
      <c r="H79" s="123"/>
      <c r="I79" s="123"/>
      <c r="J79" s="123"/>
      <c r="K79" s="123"/>
    </row>
    <row r="80" spans="1:11" x14ac:dyDescent="0.25">
      <c r="A80" s="19">
        <v>613813</v>
      </c>
      <c r="B80" s="20" t="s">
        <v>3</v>
      </c>
      <c r="C80" s="265" t="s">
        <v>573</v>
      </c>
      <c r="D80" s="70">
        <v>4000</v>
      </c>
      <c r="E80" s="85">
        <v>5320</v>
      </c>
      <c r="F80" s="56">
        <f t="shared" si="4"/>
        <v>133</v>
      </c>
    </row>
    <row r="81" spans="1:11" ht="16.5" customHeight="1" x14ac:dyDescent="0.25">
      <c r="A81" s="111">
        <v>613820</v>
      </c>
      <c r="B81" s="112" t="s">
        <v>3</v>
      </c>
      <c r="C81" s="264" t="s">
        <v>574</v>
      </c>
      <c r="D81" s="79">
        <f>SUM(D82)</f>
        <v>4000</v>
      </c>
      <c r="E81" s="79">
        <f>SUM(E82)</f>
        <v>4000</v>
      </c>
      <c r="F81" s="152">
        <f t="shared" si="4"/>
        <v>100</v>
      </c>
    </row>
    <row r="82" spans="1:11" ht="16.5" customHeight="1" x14ac:dyDescent="0.25">
      <c r="A82" s="19">
        <v>613821</v>
      </c>
      <c r="B82" s="20" t="s">
        <v>3</v>
      </c>
      <c r="C82" s="265" t="s">
        <v>575</v>
      </c>
      <c r="D82" s="70">
        <v>4000</v>
      </c>
      <c r="E82" s="70">
        <v>4000</v>
      </c>
      <c r="F82" s="56">
        <f t="shared" si="4"/>
        <v>100</v>
      </c>
    </row>
    <row r="83" spans="1:11" ht="12.75" customHeight="1" x14ac:dyDescent="0.25">
      <c r="A83" s="24">
        <v>613900</v>
      </c>
      <c r="B83" s="34"/>
      <c r="C83" s="464" t="s">
        <v>576</v>
      </c>
      <c r="D83" s="69">
        <f>SUM(D84+D92+D93+D97+D100+D106+D107+D112)</f>
        <v>564570</v>
      </c>
      <c r="E83" s="69">
        <f>SUM(E84+E92+E93+E97+E100+E106+E107+E112)</f>
        <v>491400</v>
      </c>
      <c r="F83" s="55">
        <f t="shared" si="4"/>
        <v>87.039693926351021</v>
      </c>
    </row>
    <row r="84" spans="1:11" ht="14.25" customHeight="1" x14ac:dyDescent="0.25">
      <c r="A84" s="111">
        <v>613910</v>
      </c>
      <c r="B84" s="112" t="s">
        <v>3</v>
      </c>
      <c r="C84" s="465" t="s">
        <v>577</v>
      </c>
      <c r="D84" s="113">
        <f>SUM(D85+D86+D89)</f>
        <v>70000</v>
      </c>
      <c r="E84" s="113">
        <f>SUM(E85+E86+E89)</f>
        <v>70000</v>
      </c>
      <c r="F84" s="152">
        <f t="shared" si="4"/>
        <v>100</v>
      </c>
    </row>
    <row r="85" spans="1:11" ht="15" customHeight="1" x14ac:dyDescent="0.25">
      <c r="A85" s="19">
        <v>613911</v>
      </c>
      <c r="B85" s="20" t="s">
        <v>3</v>
      </c>
      <c r="C85" s="265" t="s">
        <v>578</v>
      </c>
      <c r="D85" s="70">
        <v>2000</v>
      </c>
      <c r="E85" s="70">
        <v>2000</v>
      </c>
      <c r="F85" s="56">
        <f t="shared" si="4"/>
        <v>100</v>
      </c>
    </row>
    <row r="86" spans="1:11" ht="15.75" customHeight="1" x14ac:dyDescent="0.25">
      <c r="A86" s="19">
        <v>613914</v>
      </c>
      <c r="B86" s="20" t="s">
        <v>3</v>
      </c>
      <c r="C86" s="265" t="s">
        <v>579</v>
      </c>
      <c r="D86" s="70">
        <f>SUM(D87:D88)</f>
        <v>50000</v>
      </c>
      <c r="E86" s="70">
        <f>SUM(E87:E88)</f>
        <v>50000</v>
      </c>
      <c r="F86" s="56">
        <f t="shared" si="4"/>
        <v>100</v>
      </c>
    </row>
    <row r="87" spans="1:11" ht="15.75" customHeight="1" x14ac:dyDescent="0.25">
      <c r="A87" s="19"/>
      <c r="B87" s="20" t="s">
        <v>3</v>
      </c>
      <c r="C87" s="265" t="s">
        <v>35</v>
      </c>
      <c r="D87" s="70">
        <v>45000</v>
      </c>
      <c r="E87" s="70">
        <v>45000</v>
      </c>
      <c r="F87" s="56">
        <f t="shared" si="4"/>
        <v>100</v>
      </c>
    </row>
    <row r="88" spans="1:11" s="117" customFormat="1" ht="14.25" customHeight="1" x14ac:dyDescent="0.25">
      <c r="A88" s="19"/>
      <c r="B88" s="20" t="s">
        <v>3</v>
      </c>
      <c r="C88" s="265" t="s">
        <v>34</v>
      </c>
      <c r="D88" s="70">
        <v>5000</v>
      </c>
      <c r="E88" s="70">
        <v>5000</v>
      </c>
      <c r="F88" s="56">
        <f t="shared" si="4"/>
        <v>100</v>
      </c>
      <c r="G88" s="123"/>
      <c r="H88" s="123"/>
      <c r="I88" s="123"/>
      <c r="J88" s="123"/>
      <c r="K88" s="123"/>
    </row>
    <row r="89" spans="1:11" s="117" customFormat="1" ht="14.25" customHeight="1" thickBot="1" x14ac:dyDescent="0.3">
      <c r="A89" s="35">
        <v>613916</v>
      </c>
      <c r="B89" s="36" t="s">
        <v>3</v>
      </c>
      <c r="C89" s="269" t="s">
        <v>580</v>
      </c>
      <c r="D89" s="73">
        <v>18000</v>
      </c>
      <c r="E89" s="73">
        <v>18000</v>
      </c>
      <c r="F89" s="59">
        <f t="shared" si="4"/>
        <v>100</v>
      </c>
      <c r="G89" s="123"/>
      <c r="H89" s="123"/>
      <c r="I89" s="123"/>
      <c r="J89" s="123"/>
      <c r="K89" s="123"/>
    </row>
    <row r="90" spans="1:11" ht="69.75" customHeight="1" thickBot="1" x14ac:dyDescent="0.3">
      <c r="A90" s="1" t="s">
        <v>0</v>
      </c>
      <c r="B90" s="231" t="s">
        <v>1</v>
      </c>
      <c r="C90" s="232" t="str">
        <f>'Ukupan proračun'!$B$22</f>
        <v>OPIS</v>
      </c>
      <c r="D90" s="4" t="s">
        <v>678</v>
      </c>
      <c r="E90" s="4" t="s">
        <v>704</v>
      </c>
      <c r="F90" s="234" t="str">
        <f>'Ukupan proračun'!$E$22</f>
        <v xml:space="preserve">INDEKS % </v>
      </c>
    </row>
    <row r="91" spans="1:11" ht="14.25" customHeight="1" thickBot="1" x14ac:dyDescent="0.3">
      <c r="A91" s="6">
        <v>1</v>
      </c>
      <c r="B91" s="7">
        <v>2</v>
      </c>
      <c r="C91" s="7">
        <v>3</v>
      </c>
      <c r="D91" s="7">
        <v>4</v>
      </c>
      <c r="E91" s="7">
        <v>5</v>
      </c>
      <c r="F91" s="8" t="s">
        <v>22</v>
      </c>
    </row>
    <row r="92" spans="1:11" ht="14.25" customHeight="1" x14ac:dyDescent="0.25">
      <c r="A92" s="111">
        <v>613920</v>
      </c>
      <c r="B92" s="112" t="s">
        <v>3</v>
      </c>
      <c r="C92" s="264" t="s">
        <v>581</v>
      </c>
      <c r="D92" s="79">
        <v>5000</v>
      </c>
      <c r="E92" s="79">
        <v>5000</v>
      </c>
      <c r="F92" s="152">
        <f t="shared" si="4"/>
        <v>100</v>
      </c>
    </row>
    <row r="93" spans="1:11" s="117" customFormat="1" ht="13.5" customHeight="1" x14ac:dyDescent="0.25">
      <c r="A93" s="111">
        <v>613930</v>
      </c>
      <c r="B93" s="112" t="s">
        <v>3</v>
      </c>
      <c r="C93" s="264" t="s">
        <v>582</v>
      </c>
      <c r="D93" s="79">
        <f>SUM(D94:D96)</f>
        <v>9570</v>
      </c>
      <c r="E93" s="79">
        <f>SUM(E94:E96)</f>
        <v>6000</v>
      </c>
      <c r="F93" s="181">
        <f t="shared" si="4"/>
        <v>62.695924764890286</v>
      </c>
      <c r="G93" s="123"/>
      <c r="H93" s="123"/>
      <c r="I93" s="123"/>
      <c r="J93" s="123"/>
      <c r="K93" s="123"/>
    </row>
    <row r="94" spans="1:11" ht="13.5" customHeight="1" x14ac:dyDescent="0.25">
      <c r="A94" s="107">
        <v>613931</v>
      </c>
      <c r="B94" s="108" t="s">
        <v>3</v>
      </c>
      <c r="C94" s="271" t="s">
        <v>583</v>
      </c>
      <c r="D94" s="109">
        <v>70</v>
      </c>
      <c r="E94" s="109">
        <v>0</v>
      </c>
      <c r="F94" s="110">
        <v>0</v>
      </c>
    </row>
    <row r="95" spans="1:11" ht="13.5" customHeight="1" x14ac:dyDescent="0.25">
      <c r="A95" s="107">
        <v>613932</v>
      </c>
      <c r="B95" s="108" t="s">
        <v>3</v>
      </c>
      <c r="C95" s="271" t="s">
        <v>584</v>
      </c>
      <c r="D95" s="109">
        <v>1000</v>
      </c>
      <c r="E95" s="109">
        <v>1000</v>
      </c>
      <c r="F95" s="110">
        <f t="shared" si="4"/>
        <v>100</v>
      </c>
    </row>
    <row r="96" spans="1:11" s="117" customFormat="1" ht="21" customHeight="1" x14ac:dyDescent="0.25">
      <c r="A96" s="107">
        <v>613937</v>
      </c>
      <c r="B96" s="108" t="s">
        <v>3</v>
      </c>
      <c r="C96" s="271" t="s">
        <v>585</v>
      </c>
      <c r="D96" s="109">
        <v>8500</v>
      </c>
      <c r="E96" s="109">
        <v>5000</v>
      </c>
      <c r="F96" s="110">
        <f t="shared" si="4"/>
        <v>58.82352941176471</v>
      </c>
      <c r="G96" s="123"/>
      <c r="H96" s="123"/>
      <c r="I96" s="123"/>
      <c r="J96" s="123"/>
      <c r="K96" s="123"/>
    </row>
    <row r="97" spans="1:11" ht="15" customHeight="1" x14ac:dyDescent="0.25">
      <c r="A97" s="114">
        <v>613960</v>
      </c>
      <c r="B97" s="115" t="s">
        <v>3</v>
      </c>
      <c r="C97" s="267" t="s">
        <v>586</v>
      </c>
      <c r="D97" s="116">
        <f>SUM(D98:D99)</f>
        <v>10000</v>
      </c>
      <c r="E97" s="116">
        <f>SUM(E98:E99)</f>
        <v>10000</v>
      </c>
      <c r="F97" s="118">
        <f t="shared" si="4"/>
        <v>100</v>
      </c>
    </row>
    <row r="98" spans="1:11" x14ac:dyDescent="0.25">
      <c r="A98" s="19">
        <v>613961</v>
      </c>
      <c r="B98" s="20" t="s">
        <v>3</v>
      </c>
      <c r="C98" s="265" t="s">
        <v>587</v>
      </c>
      <c r="D98" s="329">
        <v>7000</v>
      </c>
      <c r="E98" s="329">
        <v>7000</v>
      </c>
      <c r="F98" s="110">
        <f t="shared" si="4"/>
        <v>100</v>
      </c>
    </row>
    <row r="99" spans="1:11" ht="23.25" customHeight="1" x14ac:dyDescent="0.25">
      <c r="A99" s="19">
        <v>613962</v>
      </c>
      <c r="B99" s="20" t="s">
        <v>3</v>
      </c>
      <c r="C99" s="265" t="s">
        <v>588</v>
      </c>
      <c r="D99" s="70">
        <v>3000</v>
      </c>
      <c r="E99" s="70">
        <v>3000</v>
      </c>
      <c r="F99" s="110">
        <f t="shared" si="4"/>
        <v>100</v>
      </c>
    </row>
    <row r="100" spans="1:11" ht="21" customHeight="1" x14ac:dyDescent="0.25">
      <c r="A100" s="111">
        <v>613970</v>
      </c>
      <c r="B100" s="112" t="s">
        <v>59</v>
      </c>
      <c r="C100" s="264" t="s">
        <v>349</v>
      </c>
      <c r="D100" s="79">
        <f>SUM(D101:D103)</f>
        <v>277500</v>
      </c>
      <c r="E100" s="79">
        <f>SUM(E101:E103)</f>
        <v>227900</v>
      </c>
      <c r="F100" s="152">
        <f t="shared" si="4"/>
        <v>82.126126126126138</v>
      </c>
    </row>
    <row r="101" spans="1:11" ht="24.75" customHeight="1" x14ac:dyDescent="0.25">
      <c r="A101" s="19">
        <v>613974</v>
      </c>
      <c r="B101" s="20" t="s">
        <v>59</v>
      </c>
      <c r="C101" s="265" t="s">
        <v>589</v>
      </c>
      <c r="D101" s="70">
        <v>92500</v>
      </c>
      <c r="E101" s="70">
        <v>92500</v>
      </c>
      <c r="F101" s="56">
        <f t="shared" si="4"/>
        <v>100</v>
      </c>
    </row>
    <row r="102" spans="1:11" s="117" customFormat="1" x14ac:dyDescent="0.25">
      <c r="A102" s="19">
        <v>613975</v>
      </c>
      <c r="B102" s="20" t="s">
        <v>3</v>
      </c>
      <c r="C102" s="265" t="s">
        <v>590</v>
      </c>
      <c r="D102" s="70">
        <v>100000</v>
      </c>
      <c r="E102" s="70">
        <v>100000</v>
      </c>
      <c r="F102" s="56">
        <f t="shared" si="4"/>
        <v>100</v>
      </c>
      <c r="G102" s="123"/>
      <c r="H102" s="123"/>
      <c r="I102" s="123"/>
      <c r="J102" s="123"/>
      <c r="K102" s="123"/>
    </row>
    <row r="103" spans="1:11" s="117" customFormat="1" ht="22.5" x14ac:dyDescent="0.25">
      <c r="A103" s="19">
        <v>613976</v>
      </c>
      <c r="B103" s="20" t="s">
        <v>3</v>
      </c>
      <c r="C103" s="265" t="s">
        <v>350</v>
      </c>
      <c r="D103" s="70">
        <f>SUM(D104:D105)</f>
        <v>85000</v>
      </c>
      <c r="E103" s="70">
        <f>SUM(E104:E105)</f>
        <v>35400</v>
      </c>
      <c r="F103" s="56">
        <f t="shared" si="4"/>
        <v>41.647058823529406</v>
      </c>
      <c r="G103" s="123"/>
      <c r="H103" s="123"/>
      <c r="I103" s="123"/>
      <c r="J103" s="123"/>
      <c r="K103" s="123"/>
    </row>
    <row r="104" spans="1:11" ht="22.5" x14ac:dyDescent="0.25">
      <c r="A104" s="19"/>
      <c r="B104" s="20" t="s">
        <v>3</v>
      </c>
      <c r="C104" s="265" t="s">
        <v>368</v>
      </c>
      <c r="D104" s="70">
        <v>30000</v>
      </c>
      <c r="E104" s="70">
        <v>30000</v>
      </c>
      <c r="F104" s="56">
        <f t="shared" si="4"/>
        <v>100</v>
      </c>
    </row>
    <row r="105" spans="1:11" ht="22.5" x14ac:dyDescent="0.25">
      <c r="A105" s="103"/>
      <c r="B105" s="108" t="s">
        <v>3</v>
      </c>
      <c r="C105" s="271" t="s">
        <v>369</v>
      </c>
      <c r="D105" s="109">
        <v>55000</v>
      </c>
      <c r="E105" s="109">
        <v>5400</v>
      </c>
      <c r="F105" s="56">
        <f t="shared" si="4"/>
        <v>9.8181818181818183</v>
      </c>
    </row>
    <row r="106" spans="1:11" ht="22.5" x14ac:dyDescent="0.25">
      <c r="A106" s="114">
        <v>613980</v>
      </c>
      <c r="B106" s="115" t="s">
        <v>59</v>
      </c>
      <c r="C106" s="267" t="s">
        <v>351</v>
      </c>
      <c r="D106" s="116">
        <v>70000</v>
      </c>
      <c r="E106" s="116">
        <v>50000</v>
      </c>
      <c r="F106" s="118">
        <f t="shared" si="4"/>
        <v>71.428571428571431</v>
      </c>
    </row>
    <row r="107" spans="1:11" x14ac:dyDescent="0.25">
      <c r="A107" s="114">
        <v>613990</v>
      </c>
      <c r="B107" s="115" t="s">
        <v>59</v>
      </c>
      <c r="C107" s="267" t="s">
        <v>591</v>
      </c>
      <c r="D107" s="116">
        <f>SUM(D108)</f>
        <v>102500</v>
      </c>
      <c r="E107" s="116">
        <f>SUM(E108)</f>
        <v>102500</v>
      </c>
      <c r="F107" s="118">
        <f t="shared" si="4"/>
        <v>100</v>
      </c>
    </row>
    <row r="108" spans="1:11" x14ac:dyDescent="0.25">
      <c r="A108" s="19">
        <v>613991</v>
      </c>
      <c r="B108" s="20" t="s">
        <v>59</v>
      </c>
      <c r="C108" s="265" t="s">
        <v>591</v>
      </c>
      <c r="D108" s="70">
        <f>SUM(D109:D111)</f>
        <v>102500</v>
      </c>
      <c r="E108" s="70">
        <f t="shared" ref="E108" si="5">SUM(E109:E111)</f>
        <v>102500</v>
      </c>
      <c r="F108" s="56">
        <f t="shared" si="4"/>
        <v>100</v>
      </c>
    </row>
    <row r="109" spans="1:11" x14ac:dyDescent="0.25">
      <c r="A109" s="19"/>
      <c r="B109" s="20" t="s">
        <v>3</v>
      </c>
      <c r="C109" s="271" t="s">
        <v>139</v>
      </c>
      <c r="D109" s="70">
        <v>35000</v>
      </c>
      <c r="E109" s="70">
        <v>35000</v>
      </c>
      <c r="F109" s="56">
        <f t="shared" si="4"/>
        <v>100</v>
      </c>
    </row>
    <row r="110" spans="1:11" s="83" customFormat="1" ht="12.75" customHeight="1" x14ac:dyDescent="0.2">
      <c r="A110" s="19"/>
      <c r="B110" s="20" t="s">
        <v>17</v>
      </c>
      <c r="C110" s="265" t="s">
        <v>86</v>
      </c>
      <c r="D110" s="70">
        <v>55000</v>
      </c>
      <c r="E110" s="70">
        <v>55000</v>
      </c>
      <c r="F110" s="56">
        <f t="shared" si="4"/>
        <v>100</v>
      </c>
      <c r="G110" s="577"/>
      <c r="H110" s="577"/>
      <c r="I110" s="577"/>
      <c r="J110" s="577"/>
      <c r="K110" s="577"/>
    </row>
    <row r="111" spans="1:11" s="83" customFormat="1" ht="12.75" customHeight="1" x14ac:dyDescent="0.2">
      <c r="A111" s="19"/>
      <c r="B111" s="20" t="s">
        <v>3</v>
      </c>
      <c r="C111" s="265" t="s">
        <v>101</v>
      </c>
      <c r="D111" s="70">
        <v>12500</v>
      </c>
      <c r="E111" s="70">
        <v>12500</v>
      </c>
      <c r="F111" s="56">
        <f t="shared" si="4"/>
        <v>100</v>
      </c>
      <c r="G111" s="577"/>
      <c r="H111" s="577"/>
      <c r="I111" s="577"/>
      <c r="J111" s="577"/>
      <c r="K111" s="577"/>
    </row>
    <row r="112" spans="1:11" s="9" customFormat="1" x14ac:dyDescent="0.25">
      <c r="A112" s="19">
        <v>613999</v>
      </c>
      <c r="B112" s="20" t="s">
        <v>3</v>
      </c>
      <c r="C112" s="265" t="s">
        <v>592</v>
      </c>
      <c r="D112" s="70">
        <v>20000</v>
      </c>
      <c r="E112" s="70">
        <v>20000</v>
      </c>
      <c r="F112" s="56">
        <f t="shared" si="4"/>
        <v>100</v>
      </c>
    </row>
    <row r="113" spans="1:11" s="123" customFormat="1" x14ac:dyDescent="0.25">
      <c r="A113" s="16">
        <v>614000</v>
      </c>
      <c r="B113" s="87"/>
      <c r="C113" s="463" t="s">
        <v>71</v>
      </c>
      <c r="D113" s="68">
        <f>SUM(D114+D122+D130+D146+D152+D154)</f>
        <v>2278100</v>
      </c>
      <c r="E113" s="68">
        <f>SUM(E114+E122+E130+E146+E152+E154)</f>
        <v>2078100</v>
      </c>
      <c r="F113" s="54">
        <f t="shared" si="4"/>
        <v>91.220754137219615</v>
      </c>
    </row>
    <row r="114" spans="1:11" x14ac:dyDescent="0.25">
      <c r="A114" s="24">
        <v>614100</v>
      </c>
      <c r="B114" s="25"/>
      <c r="C114" s="266" t="s">
        <v>593</v>
      </c>
      <c r="D114" s="69">
        <f>SUM(D115+D117+D120)</f>
        <v>830300</v>
      </c>
      <c r="E114" s="69">
        <f>SUM(E115+E117+E120)</f>
        <v>830300</v>
      </c>
      <c r="F114" s="55">
        <f t="shared" si="4"/>
        <v>100</v>
      </c>
    </row>
    <row r="115" spans="1:11" x14ac:dyDescent="0.25">
      <c r="A115" s="111">
        <v>614110</v>
      </c>
      <c r="B115" s="20" t="s">
        <v>3</v>
      </c>
      <c r="C115" s="264" t="s">
        <v>594</v>
      </c>
      <c r="D115" s="113">
        <f>SUM(D116)</f>
        <v>300</v>
      </c>
      <c r="E115" s="113">
        <f>SUM(E116)</f>
        <v>300</v>
      </c>
      <c r="F115" s="82">
        <f t="shared" si="4"/>
        <v>100</v>
      </c>
    </row>
    <row r="116" spans="1:11" s="117" customFormat="1" x14ac:dyDescent="0.25">
      <c r="A116" s="84">
        <v>614112</v>
      </c>
      <c r="B116" s="81" t="s">
        <v>3</v>
      </c>
      <c r="C116" s="488" t="s">
        <v>595</v>
      </c>
      <c r="D116" s="90">
        <v>300</v>
      </c>
      <c r="E116" s="90">
        <v>300</v>
      </c>
      <c r="F116" s="86">
        <f t="shared" si="4"/>
        <v>100</v>
      </c>
      <c r="G116" s="123"/>
      <c r="H116" s="123"/>
      <c r="I116" s="123"/>
      <c r="J116" s="123"/>
      <c r="K116" s="123"/>
    </row>
    <row r="117" spans="1:11" x14ac:dyDescent="0.25">
      <c r="A117" s="119">
        <v>614120</v>
      </c>
      <c r="B117" s="120" t="s">
        <v>3</v>
      </c>
      <c r="C117" s="496" t="s">
        <v>596</v>
      </c>
      <c r="D117" s="121">
        <f>SUM(D118:D119)</f>
        <v>609000</v>
      </c>
      <c r="E117" s="121">
        <f>SUM(E118:E119)</f>
        <v>609000</v>
      </c>
      <c r="F117" s="82">
        <f t="shared" si="4"/>
        <v>100</v>
      </c>
    </row>
    <row r="118" spans="1:11" x14ac:dyDescent="0.25">
      <c r="A118" s="19">
        <v>614121</v>
      </c>
      <c r="B118" s="20" t="s">
        <v>3</v>
      </c>
      <c r="C118" s="265" t="s">
        <v>705</v>
      </c>
      <c r="D118" s="70">
        <v>119000</v>
      </c>
      <c r="E118" s="70">
        <v>119000</v>
      </c>
      <c r="F118" s="56">
        <f t="shared" si="4"/>
        <v>100</v>
      </c>
      <c r="G118" s="574"/>
    </row>
    <row r="119" spans="1:11" x14ac:dyDescent="0.25">
      <c r="A119" s="19">
        <v>614125</v>
      </c>
      <c r="B119" s="20" t="s">
        <v>3</v>
      </c>
      <c r="C119" s="265" t="s">
        <v>597</v>
      </c>
      <c r="D119" s="70">
        <v>490000</v>
      </c>
      <c r="E119" s="70">
        <v>490000</v>
      </c>
      <c r="F119" s="56">
        <f t="shared" si="4"/>
        <v>100</v>
      </c>
    </row>
    <row r="120" spans="1:11" x14ac:dyDescent="0.25">
      <c r="A120" s="111">
        <v>614180</v>
      </c>
      <c r="B120" s="112" t="s">
        <v>3</v>
      </c>
      <c r="C120" s="264" t="s">
        <v>598</v>
      </c>
      <c r="D120" s="79">
        <f>SUM(D121)</f>
        <v>221000</v>
      </c>
      <c r="E120" s="79">
        <f>SUM(E121)</f>
        <v>221000</v>
      </c>
      <c r="F120" s="152">
        <f t="shared" si="4"/>
        <v>100</v>
      </c>
    </row>
    <row r="121" spans="1:11" s="117" customFormat="1" x14ac:dyDescent="0.25">
      <c r="A121" s="107">
        <v>614181</v>
      </c>
      <c r="B121" s="108" t="s">
        <v>3</v>
      </c>
      <c r="C121" s="271" t="s">
        <v>599</v>
      </c>
      <c r="D121" s="109">
        <v>221000</v>
      </c>
      <c r="E121" s="109">
        <v>221000</v>
      </c>
      <c r="F121" s="110">
        <f t="shared" si="4"/>
        <v>100</v>
      </c>
      <c r="G121" s="123"/>
      <c r="H121" s="123"/>
      <c r="I121" s="123"/>
      <c r="J121" s="123"/>
      <c r="K121" s="123"/>
    </row>
    <row r="122" spans="1:11" x14ac:dyDescent="0.25">
      <c r="A122" s="24">
        <v>614200</v>
      </c>
      <c r="B122" s="34"/>
      <c r="C122" s="266" t="s">
        <v>600</v>
      </c>
      <c r="D122" s="69">
        <f>SUM(D123+D125+D128)</f>
        <v>605000</v>
      </c>
      <c r="E122" s="69">
        <f>SUM(E123+E125+E128)</f>
        <v>435000</v>
      </c>
      <c r="F122" s="55">
        <f t="shared" si="4"/>
        <v>71.900826446281002</v>
      </c>
    </row>
    <row r="123" spans="1:11" x14ac:dyDescent="0.25">
      <c r="A123" s="111">
        <v>614210</v>
      </c>
      <c r="B123" s="112" t="s">
        <v>3</v>
      </c>
      <c r="C123" s="264" t="s">
        <v>601</v>
      </c>
      <c r="D123" s="113">
        <f>SUM(D124)</f>
        <v>15000</v>
      </c>
      <c r="E123" s="113">
        <f>SUM(E124)</f>
        <v>15000</v>
      </c>
      <c r="F123" s="82">
        <f t="shared" si="4"/>
        <v>100</v>
      </c>
    </row>
    <row r="124" spans="1:11" s="117" customFormat="1" x14ac:dyDescent="0.25">
      <c r="A124" s="19">
        <v>614219</v>
      </c>
      <c r="B124" s="20" t="s">
        <v>3</v>
      </c>
      <c r="C124" s="265" t="s">
        <v>602</v>
      </c>
      <c r="D124" s="70">
        <v>15000</v>
      </c>
      <c r="E124" s="70">
        <v>15000</v>
      </c>
      <c r="F124" s="56">
        <f t="shared" si="4"/>
        <v>100</v>
      </c>
      <c r="G124" s="123"/>
      <c r="H124" s="123"/>
      <c r="I124" s="123"/>
      <c r="J124" s="123"/>
      <c r="K124" s="123"/>
    </row>
    <row r="125" spans="1:11" x14ac:dyDescent="0.25">
      <c r="A125" s="154">
        <v>614230</v>
      </c>
      <c r="B125" s="155" t="s">
        <v>3</v>
      </c>
      <c r="C125" s="497" t="s">
        <v>603</v>
      </c>
      <c r="D125" s="116">
        <f>SUM(D126:D127)</f>
        <v>160000</v>
      </c>
      <c r="E125" s="116">
        <f>SUM(E126:E127)</f>
        <v>190000</v>
      </c>
      <c r="F125" s="82">
        <f t="shared" si="4"/>
        <v>118.75</v>
      </c>
    </row>
    <row r="126" spans="1:11" s="9" customFormat="1" ht="22.5" x14ac:dyDescent="0.25">
      <c r="A126" s="19">
        <v>614231</v>
      </c>
      <c r="B126" s="20" t="s">
        <v>3</v>
      </c>
      <c r="C126" s="265" t="s">
        <v>352</v>
      </c>
      <c r="D126" s="70">
        <v>40000</v>
      </c>
      <c r="E126" s="70">
        <v>40000</v>
      </c>
      <c r="F126" s="56">
        <f t="shared" si="4"/>
        <v>100</v>
      </c>
    </row>
    <row r="127" spans="1:11" s="117" customFormat="1" x14ac:dyDescent="0.25">
      <c r="A127" s="19">
        <v>614239</v>
      </c>
      <c r="B127" s="20" t="s">
        <v>3</v>
      </c>
      <c r="C127" s="265" t="s">
        <v>604</v>
      </c>
      <c r="D127" s="70">
        <v>120000</v>
      </c>
      <c r="E127" s="85">
        <v>150000</v>
      </c>
      <c r="F127" s="56">
        <f t="shared" si="4"/>
        <v>125</v>
      </c>
      <c r="G127" s="123"/>
      <c r="H127" s="123"/>
      <c r="I127" s="123"/>
      <c r="J127" s="123"/>
      <c r="K127" s="123"/>
    </row>
    <row r="128" spans="1:11" x14ac:dyDescent="0.25">
      <c r="A128" s="114">
        <v>614240</v>
      </c>
      <c r="B128" s="115" t="s">
        <v>670</v>
      </c>
      <c r="C128" s="267" t="s">
        <v>605</v>
      </c>
      <c r="D128" s="116">
        <f>SUM(D129)</f>
        <v>430000</v>
      </c>
      <c r="E128" s="116">
        <f>SUM(E129)</f>
        <v>230000</v>
      </c>
      <c r="F128" s="82">
        <f t="shared" si="4"/>
        <v>53.488372093023251</v>
      </c>
    </row>
    <row r="129" spans="1:11" x14ac:dyDescent="0.25">
      <c r="A129" s="19">
        <v>614241</v>
      </c>
      <c r="B129" s="20" t="s">
        <v>670</v>
      </c>
      <c r="C129" s="478" t="s">
        <v>606</v>
      </c>
      <c r="D129" s="70">
        <v>430000</v>
      </c>
      <c r="E129" s="70">
        <v>230000</v>
      </c>
      <c r="F129" s="56">
        <f t="shared" si="4"/>
        <v>53.488372093023251</v>
      </c>
    </row>
    <row r="130" spans="1:11" x14ac:dyDescent="0.25">
      <c r="A130" s="24">
        <v>614300</v>
      </c>
      <c r="B130" s="34"/>
      <c r="C130" s="266" t="s">
        <v>607</v>
      </c>
      <c r="D130" s="69">
        <f>SUM(D131+D139)</f>
        <v>621000</v>
      </c>
      <c r="E130" s="69">
        <f>SUM(E131+E139)</f>
        <v>591000</v>
      </c>
      <c r="F130" s="55">
        <f t="shared" si="4"/>
        <v>95.169082125603865</v>
      </c>
    </row>
    <row r="131" spans="1:11" x14ac:dyDescent="0.25">
      <c r="A131" s="80">
        <v>614310</v>
      </c>
      <c r="B131" s="174" t="s">
        <v>3</v>
      </c>
      <c r="C131" s="498" t="s">
        <v>608</v>
      </c>
      <c r="D131" s="175">
        <f>SUM(D132+D138)</f>
        <v>275000</v>
      </c>
      <c r="E131" s="175">
        <f>SUM(E132+E138)</f>
        <v>245000</v>
      </c>
      <c r="F131" s="152">
        <f t="shared" ref="F131:F137" si="6">IFERROR((E131/D131)*100,"")</f>
        <v>89.090909090909093</v>
      </c>
    </row>
    <row r="132" spans="1:11" ht="15.75" thickBot="1" x14ac:dyDescent="0.3">
      <c r="A132" s="322">
        <v>614311</v>
      </c>
      <c r="B132" s="323" t="s">
        <v>3</v>
      </c>
      <c r="C132" s="494" t="s">
        <v>609</v>
      </c>
      <c r="D132" s="324">
        <f>SUM(D135:D137)</f>
        <v>185000</v>
      </c>
      <c r="E132" s="324">
        <f>SUM(E135:E137)</f>
        <v>185000</v>
      </c>
      <c r="F132" s="59">
        <f>IFERROR((E132/D132)*100,"")</f>
        <v>100</v>
      </c>
    </row>
    <row r="133" spans="1:11" s="117" customFormat="1" ht="48.75" thickBot="1" x14ac:dyDescent="0.3">
      <c r="A133" s="1" t="s">
        <v>0</v>
      </c>
      <c r="B133" s="231" t="s">
        <v>1</v>
      </c>
      <c r="C133" s="232" t="str">
        <f>'Ukupan proračun'!$B$22</f>
        <v>OPIS</v>
      </c>
      <c r="D133" s="4" t="s">
        <v>678</v>
      </c>
      <c r="E133" s="4" t="s">
        <v>704</v>
      </c>
      <c r="F133" s="234" t="str">
        <f>'Ukupan proračun'!$E$22</f>
        <v xml:space="preserve">INDEKS % </v>
      </c>
      <c r="G133" s="123"/>
      <c r="H133" s="123"/>
      <c r="I133" s="123"/>
      <c r="J133" s="123"/>
      <c r="K133" s="123"/>
    </row>
    <row r="134" spans="1:11" ht="15.75" thickBot="1" x14ac:dyDescent="0.3">
      <c r="A134" s="6">
        <v>1</v>
      </c>
      <c r="B134" s="7">
        <v>2</v>
      </c>
      <c r="C134" s="7">
        <v>3</v>
      </c>
      <c r="D134" s="7">
        <v>4</v>
      </c>
      <c r="E134" s="7">
        <v>5</v>
      </c>
      <c r="F134" s="8" t="s">
        <v>22</v>
      </c>
    </row>
    <row r="135" spans="1:11" x14ac:dyDescent="0.25">
      <c r="A135" s="84"/>
      <c r="B135" s="81" t="s">
        <v>3</v>
      </c>
      <c r="C135" s="478" t="s">
        <v>87</v>
      </c>
      <c r="D135" s="90">
        <v>10000</v>
      </c>
      <c r="E135" s="90">
        <v>10000</v>
      </c>
      <c r="F135" s="56">
        <f t="shared" si="6"/>
        <v>100</v>
      </c>
    </row>
    <row r="136" spans="1:11" x14ac:dyDescent="0.25">
      <c r="A136" s="84"/>
      <c r="B136" s="81" t="s">
        <v>3</v>
      </c>
      <c r="C136" s="478" t="s">
        <v>88</v>
      </c>
      <c r="D136" s="90">
        <v>15000</v>
      </c>
      <c r="E136" s="90">
        <v>15000</v>
      </c>
      <c r="F136" s="56">
        <f t="shared" si="6"/>
        <v>100</v>
      </c>
    </row>
    <row r="137" spans="1:11" x14ac:dyDescent="0.25">
      <c r="A137" s="84"/>
      <c r="B137" s="81" t="s">
        <v>3</v>
      </c>
      <c r="C137" s="478" t="s">
        <v>89</v>
      </c>
      <c r="D137" s="90">
        <v>160000</v>
      </c>
      <c r="E137" s="90">
        <v>160000</v>
      </c>
      <c r="F137" s="56">
        <f t="shared" si="6"/>
        <v>100</v>
      </c>
    </row>
    <row r="138" spans="1:11" x14ac:dyDescent="0.25">
      <c r="A138" s="84">
        <v>614319</v>
      </c>
      <c r="B138" s="81" t="s">
        <v>3</v>
      </c>
      <c r="C138" s="478" t="s">
        <v>610</v>
      </c>
      <c r="D138" s="90">
        <v>90000</v>
      </c>
      <c r="E138" s="90">
        <v>60000</v>
      </c>
      <c r="F138" s="56">
        <f t="shared" si="4"/>
        <v>66.666666666666657</v>
      </c>
    </row>
    <row r="139" spans="1:11" x14ac:dyDescent="0.25">
      <c r="A139" s="80">
        <v>614320</v>
      </c>
      <c r="B139" s="174" t="s">
        <v>3</v>
      </c>
      <c r="C139" s="498" t="s">
        <v>110</v>
      </c>
      <c r="D139" s="175">
        <f>SUM(D140+D141)</f>
        <v>346000</v>
      </c>
      <c r="E139" s="175">
        <f>SUM(E140+E141)</f>
        <v>346000</v>
      </c>
      <c r="F139" s="152">
        <f t="shared" si="4"/>
        <v>100</v>
      </c>
    </row>
    <row r="140" spans="1:11" x14ac:dyDescent="0.25">
      <c r="A140" s="84">
        <v>614323</v>
      </c>
      <c r="B140" s="81" t="s">
        <v>3</v>
      </c>
      <c r="C140" s="478" t="s">
        <v>611</v>
      </c>
      <c r="D140" s="90">
        <v>76000</v>
      </c>
      <c r="E140" s="90">
        <v>76000</v>
      </c>
      <c r="F140" s="56">
        <f t="shared" si="4"/>
        <v>100</v>
      </c>
    </row>
    <row r="141" spans="1:11" x14ac:dyDescent="0.25">
      <c r="A141" s="84">
        <v>614324</v>
      </c>
      <c r="B141" s="81" t="s">
        <v>3</v>
      </c>
      <c r="C141" s="499" t="s">
        <v>612</v>
      </c>
      <c r="D141" s="165">
        <f>SUM(D142:D145)</f>
        <v>270000</v>
      </c>
      <c r="E141" s="165">
        <f>SUM(E142:E145)</f>
        <v>270000</v>
      </c>
      <c r="F141" s="110">
        <f t="shared" si="4"/>
        <v>100</v>
      </c>
    </row>
    <row r="142" spans="1:11" x14ac:dyDescent="0.25">
      <c r="A142" s="84"/>
      <c r="B142" s="81" t="s">
        <v>3</v>
      </c>
      <c r="C142" s="499" t="s">
        <v>90</v>
      </c>
      <c r="D142" s="165">
        <v>100000</v>
      </c>
      <c r="E142" s="165">
        <v>100000</v>
      </c>
      <c r="F142" s="110">
        <f t="shared" si="4"/>
        <v>100</v>
      </c>
    </row>
    <row r="143" spans="1:11" x14ac:dyDescent="0.25">
      <c r="A143" s="84"/>
      <c r="B143" s="81" t="s">
        <v>3</v>
      </c>
      <c r="C143" s="499" t="s">
        <v>91</v>
      </c>
      <c r="D143" s="165">
        <v>40000</v>
      </c>
      <c r="E143" s="165">
        <v>40000</v>
      </c>
      <c r="F143" s="110">
        <f t="shared" si="4"/>
        <v>100</v>
      </c>
    </row>
    <row r="144" spans="1:11" x14ac:dyDescent="0.25">
      <c r="A144" s="84"/>
      <c r="B144" s="81" t="s">
        <v>3</v>
      </c>
      <c r="C144" s="499" t="s">
        <v>103</v>
      </c>
      <c r="D144" s="328">
        <v>65000</v>
      </c>
      <c r="E144" s="328">
        <v>65000</v>
      </c>
      <c r="F144" s="110">
        <f t="shared" si="4"/>
        <v>100</v>
      </c>
    </row>
    <row r="145" spans="1:11" x14ac:dyDescent="0.25">
      <c r="A145" s="84"/>
      <c r="B145" s="81" t="s">
        <v>3</v>
      </c>
      <c r="C145" s="478" t="s">
        <v>92</v>
      </c>
      <c r="D145" s="90">
        <v>65000</v>
      </c>
      <c r="E145" s="90">
        <v>65000</v>
      </c>
      <c r="F145" s="56">
        <f t="shared" si="4"/>
        <v>100</v>
      </c>
    </row>
    <row r="146" spans="1:11" s="117" customFormat="1" x14ac:dyDescent="0.25">
      <c r="A146" s="24">
        <v>614400</v>
      </c>
      <c r="B146" s="34"/>
      <c r="C146" s="464" t="s">
        <v>613</v>
      </c>
      <c r="D146" s="69">
        <f>SUM(D147)</f>
        <v>191800</v>
      </c>
      <c r="E146" s="69">
        <f>SUM(E147)</f>
        <v>191800</v>
      </c>
      <c r="F146" s="55">
        <f t="shared" si="4"/>
        <v>100</v>
      </c>
      <c r="G146" s="123"/>
      <c r="H146" s="123"/>
      <c r="I146" s="123"/>
      <c r="J146" s="123"/>
      <c r="K146" s="123"/>
    </row>
    <row r="147" spans="1:11" x14ac:dyDescent="0.25">
      <c r="A147" s="162">
        <v>614410</v>
      </c>
      <c r="B147" s="163" t="s">
        <v>3</v>
      </c>
      <c r="C147" s="490" t="s">
        <v>613</v>
      </c>
      <c r="D147" s="164">
        <f>SUM(D148)</f>
        <v>191800</v>
      </c>
      <c r="E147" s="164">
        <f>SUM(E148)</f>
        <v>191800</v>
      </c>
      <c r="F147" s="181">
        <f t="shared" si="4"/>
        <v>100</v>
      </c>
    </row>
    <row r="148" spans="1:11" x14ac:dyDescent="0.25">
      <c r="A148" s="19">
        <v>614411</v>
      </c>
      <c r="B148" s="20" t="s">
        <v>3</v>
      </c>
      <c r="C148" s="466" t="s">
        <v>614</v>
      </c>
      <c r="D148" s="70">
        <f>SUM(D149:D151)</f>
        <v>191800</v>
      </c>
      <c r="E148" s="70">
        <f>SUM(E149:E151)</f>
        <v>191800</v>
      </c>
      <c r="F148" s="56">
        <f t="shared" si="4"/>
        <v>100</v>
      </c>
    </row>
    <row r="149" spans="1:11" s="117" customFormat="1" x14ac:dyDescent="0.25">
      <c r="A149" s="19"/>
      <c r="B149" s="20" t="s">
        <v>3</v>
      </c>
      <c r="C149" s="466" t="s">
        <v>100</v>
      </c>
      <c r="D149" s="70">
        <v>148500</v>
      </c>
      <c r="E149" s="70">
        <v>148500</v>
      </c>
      <c r="F149" s="56">
        <f t="shared" si="4"/>
        <v>100</v>
      </c>
      <c r="G149" s="581"/>
      <c r="H149" s="123"/>
      <c r="I149" s="123"/>
      <c r="J149" s="123"/>
      <c r="K149" s="123"/>
    </row>
    <row r="150" spans="1:11" x14ac:dyDescent="0.25">
      <c r="A150" s="19"/>
      <c r="B150" s="20" t="s">
        <v>3</v>
      </c>
      <c r="C150" s="466" t="s">
        <v>93</v>
      </c>
      <c r="D150" s="70">
        <v>33300</v>
      </c>
      <c r="E150" s="70">
        <v>33300</v>
      </c>
      <c r="F150" s="56">
        <f>IFERROR((E150/D150)*100,"")</f>
        <v>100</v>
      </c>
    </row>
    <row r="151" spans="1:11" x14ac:dyDescent="0.25">
      <c r="A151" s="19"/>
      <c r="B151" s="20" t="s">
        <v>3</v>
      </c>
      <c r="C151" s="466" t="s">
        <v>680</v>
      </c>
      <c r="D151" s="70">
        <v>10000</v>
      </c>
      <c r="E151" s="70">
        <v>10000</v>
      </c>
      <c r="F151" s="56">
        <f>IFERROR((E151/D151)*100,"")</f>
        <v>100</v>
      </c>
      <c r="G151" s="617"/>
    </row>
    <row r="152" spans="1:11" hidden="1" x14ac:dyDescent="0.25">
      <c r="A152" s="24">
        <v>614500</v>
      </c>
      <c r="B152" s="34"/>
      <c r="C152" s="464" t="s">
        <v>615</v>
      </c>
      <c r="D152" s="69">
        <f>SUM(D153)</f>
        <v>0</v>
      </c>
      <c r="E152" s="69">
        <f>SUM(E153)</f>
        <v>0</v>
      </c>
      <c r="F152" s="55" t="str">
        <f t="shared" si="4"/>
        <v/>
      </c>
    </row>
    <row r="153" spans="1:11" s="117" customFormat="1" ht="22.5" hidden="1" x14ac:dyDescent="0.25">
      <c r="A153" s="114">
        <v>614530</v>
      </c>
      <c r="B153" s="115" t="s">
        <v>3</v>
      </c>
      <c r="C153" s="267" t="s">
        <v>616</v>
      </c>
      <c r="D153" s="116">
        <v>0</v>
      </c>
      <c r="E153" s="116">
        <v>0</v>
      </c>
      <c r="F153" s="118">
        <v>0</v>
      </c>
      <c r="G153" s="123"/>
      <c r="H153" s="123"/>
      <c r="I153" s="123"/>
      <c r="J153" s="123"/>
      <c r="K153" s="123"/>
    </row>
    <row r="154" spans="1:11" s="117" customFormat="1" x14ac:dyDescent="0.25">
      <c r="A154" s="24">
        <v>614800</v>
      </c>
      <c r="B154" s="34"/>
      <c r="C154" s="464" t="s">
        <v>617</v>
      </c>
      <c r="D154" s="69">
        <f>SUM(D156:D157)</f>
        <v>30000</v>
      </c>
      <c r="E154" s="69">
        <f>SUM(E156:E157)</f>
        <v>30000</v>
      </c>
      <c r="F154" s="55">
        <f t="shared" si="4"/>
        <v>100</v>
      </c>
      <c r="G154" s="123"/>
      <c r="H154" s="123"/>
      <c r="I154" s="123"/>
      <c r="J154" s="123"/>
      <c r="K154" s="123"/>
    </row>
    <row r="155" spans="1:11" x14ac:dyDescent="0.25">
      <c r="A155" s="111">
        <v>614810</v>
      </c>
      <c r="B155" s="112" t="s">
        <v>3</v>
      </c>
      <c r="C155" s="465" t="s">
        <v>617</v>
      </c>
      <c r="D155" s="113">
        <f>SUM(D156:D157)</f>
        <v>30000</v>
      </c>
      <c r="E155" s="113">
        <f>SUM(E156:E157)</f>
        <v>30000</v>
      </c>
      <c r="F155" s="118">
        <f t="shared" ref="F155" si="7">IFERROR((E155/D155)*100,"")</f>
        <v>100</v>
      </c>
    </row>
    <row r="156" spans="1:11" s="117" customFormat="1" x14ac:dyDescent="0.25">
      <c r="A156" s="19">
        <v>614811</v>
      </c>
      <c r="B156" s="20" t="s">
        <v>3</v>
      </c>
      <c r="C156" s="466" t="s">
        <v>618</v>
      </c>
      <c r="D156" s="70">
        <v>20000</v>
      </c>
      <c r="E156" s="85">
        <v>23000</v>
      </c>
      <c r="F156" s="56">
        <f t="shared" si="4"/>
        <v>114.99999999999999</v>
      </c>
      <c r="G156" s="123"/>
      <c r="H156" s="123"/>
      <c r="I156" s="123"/>
      <c r="J156" s="123"/>
      <c r="K156" s="123"/>
    </row>
    <row r="157" spans="1:11" x14ac:dyDescent="0.25">
      <c r="A157" s="99">
        <v>614817</v>
      </c>
      <c r="B157" s="100" t="s">
        <v>3</v>
      </c>
      <c r="C157" s="500" t="s">
        <v>619</v>
      </c>
      <c r="D157" s="101">
        <v>10000</v>
      </c>
      <c r="E157" s="101">
        <v>7000</v>
      </c>
      <c r="F157" s="56">
        <f t="shared" si="4"/>
        <v>70</v>
      </c>
    </row>
    <row r="158" spans="1:11" x14ac:dyDescent="0.25">
      <c r="A158" s="16">
        <v>615000</v>
      </c>
      <c r="B158" s="33"/>
      <c r="C158" s="463" t="s">
        <v>108</v>
      </c>
      <c r="D158" s="68">
        <f>SUM(D159+D162+D165+D168+D171)</f>
        <v>235000</v>
      </c>
      <c r="E158" s="68">
        <f>SUM(E159+E162+E165+E168+E171)</f>
        <v>145000</v>
      </c>
      <c r="F158" s="54">
        <f t="shared" si="4"/>
        <v>61.702127659574465</v>
      </c>
    </row>
    <row r="159" spans="1:11" s="117" customFormat="1" x14ac:dyDescent="0.25">
      <c r="A159" s="124">
        <v>615100</v>
      </c>
      <c r="B159" s="125"/>
      <c r="C159" s="501" t="s">
        <v>620</v>
      </c>
      <c r="D159" s="126">
        <f>SUM(D160:D160)</f>
        <v>50000</v>
      </c>
      <c r="E159" s="126">
        <f>SUM(E160:E160)</f>
        <v>50000</v>
      </c>
      <c r="F159" s="55">
        <f t="shared" si="4"/>
        <v>100</v>
      </c>
      <c r="G159" s="123"/>
      <c r="H159" s="123"/>
      <c r="I159" s="123"/>
      <c r="J159" s="123"/>
      <c r="K159" s="123"/>
    </row>
    <row r="160" spans="1:11" s="117" customFormat="1" x14ac:dyDescent="0.25">
      <c r="A160" s="154">
        <v>615120</v>
      </c>
      <c r="B160" s="155" t="s">
        <v>3</v>
      </c>
      <c r="C160" s="497" t="s">
        <v>621</v>
      </c>
      <c r="D160" s="183">
        <f>SUM(D161)</f>
        <v>50000</v>
      </c>
      <c r="E160" s="183">
        <f>SUM(E161)</f>
        <v>50000</v>
      </c>
      <c r="F160" s="82">
        <f t="shared" ref="F160:F161" si="8">IFERROR((E160/D160)*100,"")</f>
        <v>100</v>
      </c>
      <c r="G160" s="123"/>
      <c r="H160" s="123"/>
      <c r="I160" s="123"/>
      <c r="J160" s="123"/>
      <c r="K160" s="123"/>
    </row>
    <row r="161" spans="1:11" x14ac:dyDescent="0.25">
      <c r="A161" s="185">
        <v>615121</v>
      </c>
      <c r="B161" s="186" t="s">
        <v>3</v>
      </c>
      <c r="C161" s="502" t="s">
        <v>621</v>
      </c>
      <c r="D161" s="187">
        <v>50000</v>
      </c>
      <c r="E161" s="187">
        <v>50000</v>
      </c>
      <c r="F161" s="86">
        <f t="shared" si="8"/>
        <v>100</v>
      </c>
    </row>
    <row r="162" spans="1:11" x14ac:dyDescent="0.25">
      <c r="A162" s="24">
        <v>615200</v>
      </c>
      <c r="B162" s="34"/>
      <c r="C162" s="464" t="s">
        <v>622</v>
      </c>
      <c r="D162" s="69">
        <f>SUM(D164)</f>
        <v>5000</v>
      </c>
      <c r="E162" s="69">
        <f>SUM(E164)</f>
        <v>5000</v>
      </c>
      <c r="F162" s="55">
        <f t="shared" ref="F162:F223" si="9">IFERROR((E162/D162)*100,"")</f>
        <v>100</v>
      </c>
    </row>
    <row r="163" spans="1:11" s="117" customFormat="1" x14ac:dyDescent="0.25">
      <c r="A163" s="111">
        <v>614210</v>
      </c>
      <c r="B163" s="112" t="s">
        <v>17</v>
      </c>
      <c r="C163" s="465" t="s">
        <v>622</v>
      </c>
      <c r="D163" s="113">
        <f>SUM(D164)</f>
        <v>5000</v>
      </c>
      <c r="E163" s="113">
        <f>SUM(E164)</f>
        <v>5000</v>
      </c>
      <c r="F163" s="152">
        <f t="shared" si="9"/>
        <v>100</v>
      </c>
      <c r="G163" s="123"/>
      <c r="H163" s="123"/>
      <c r="I163" s="123"/>
      <c r="J163" s="123"/>
      <c r="K163" s="123"/>
    </row>
    <row r="164" spans="1:11" s="143" customFormat="1" ht="15" customHeight="1" x14ac:dyDescent="0.25">
      <c r="A164" s="19">
        <v>615211</v>
      </c>
      <c r="B164" s="20" t="s">
        <v>17</v>
      </c>
      <c r="C164" s="265" t="s">
        <v>623</v>
      </c>
      <c r="D164" s="70">
        <v>5000</v>
      </c>
      <c r="E164" s="70">
        <v>5000</v>
      </c>
      <c r="F164" s="56">
        <f t="shared" si="9"/>
        <v>100</v>
      </c>
      <c r="G164" s="579"/>
      <c r="H164" s="579"/>
      <c r="I164" s="579"/>
      <c r="J164" s="579"/>
      <c r="K164" s="579"/>
    </row>
    <row r="165" spans="1:11" ht="15" customHeight="1" x14ac:dyDescent="0.25">
      <c r="A165" s="24">
        <v>615300</v>
      </c>
      <c r="B165" s="34"/>
      <c r="C165" s="266" t="s">
        <v>624</v>
      </c>
      <c r="D165" s="89">
        <f>SUM(D167)</f>
        <v>50000</v>
      </c>
      <c r="E165" s="89">
        <f>SUM(E167)</f>
        <v>50000</v>
      </c>
      <c r="F165" s="55">
        <f t="shared" si="9"/>
        <v>100</v>
      </c>
    </row>
    <row r="166" spans="1:11" x14ac:dyDescent="0.25">
      <c r="A166" s="111">
        <v>615310</v>
      </c>
      <c r="B166" s="112" t="s">
        <v>60</v>
      </c>
      <c r="C166" s="264" t="s">
        <v>624</v>
      </c>
      <c r="D166" s="79">
        <f>SUM(D167)</f>
        <v>50000</v>
      </c>
      <c r="E166" s="79">
        <f>SUM(E167)</f>
        <v>50000</v>
      </c>
      <c r="F166" s="152">
        <f t="shared" si="9"/>
        <v>100</v>
      </c>
    </row>
    <row r="167" spans="1:11" x14ac:dyDescent="0.25">
      <c r="A167" s="107">
        <v>615311</v>
      </c>
      <c r="B167" s="108" t="s">
        <v>60</v>
      </c>
      <c r="C167" s="271" t="s">
        <v>625</v>
      </c>
      <c r="D167" s="109">
        <v>50000</v>
      </c>
      <c r="E167" s="109">
        <v>50000</v>
      </c>
      <c r="F167" s="110">
        <f t="shared" si="9"/>
        <v>100</v>
      </c>
    </row>
    <row r="168" spans="1:11" x14ac:dyDescent="0.25">
      <c r="A168" s="24">
        <v>615400</v>
      </c>
      <c r="B168" s="34"/>
      <c r="C168" s="266" t="s">
        <v>626</v>
      </c>
      <c r="D168" s="89">
        <f>SUM(D169)</f>
        <v>120000</v>
      </c>
      <c r="E168" s="89">
        <f>SUM(E169)</f>
        <v>30000</v>
      </c>
      <c r="F168" s="55">
        <f t="shared" ref="F168:F170" si="10">IFERROR((E168/D168)*100,"")</f>
        <v>25</v>
      </c>
    </row>
    <row r="169" spans="1:11" x14ac:dyDescent="0.25">
      <c r="A169" s="114">
        <v>615410</v>
      </c>
      <c r="B169" s="115" t="s">
        <v>3</v>
      </c>
      <c r="C169" s="498" t="s">
        <v>626</v>
      </c>
      <c r="D169" s="116">
        <f>SUM(D170)</f>
        <v>120000</v>
      </c>
      <c r="E169" s="116">
        <f>SUM(E170)</f>
        <v>30000</v>
      </c>
      <c r="F169" s="118">
        <f t="shared" si="10"/>
        <v>25</v>
      </c>
    </row>
    <row r="170" spans="1:11" x14ac:dyDescent="0.25">
      <c r="A170" s="140">
        <v>615411</v>
      </c>
      <c r="B170" s="141" t="s">
        <v>61</v>
      </c>
      <c r="C170" s="591" t="s">
        <v>626</v>
      </c>
      <c r="D170" s="142">
        <v>120000</v>
      </c>
      <c r="E170" s="625">
        <v>30000</v>
      </c>
      <c r="F170" s="56">
        <f t="shared" si="10"/>
        <v>25</v>
      </c>
    </row>
    <row r="171" spans="1:11" ht="15" customHeight="1" x14ac:dyDescent="0.25">
      <c r="A171" s="24">
        <v>615700</v>
      </c>
      <c r="B171" s="34"/>
      <c r="C171" s="266" t="s">
        <v>627</v>
      </c>
      <c r="D171" s="89">
        <f>SUM(D172)</f>
        <v>10000</v>
      </c>
      <c r="E171" s="89">
        <f>SUM(E172)</f>
        <v>10000</v>
      </c>
      <c r="F171" s="55">
        <f t="shared" si="9"/>
        <v>100</v>
      </c>
    </row>
    <row r="172" spans="1:11" ht="16.5" customHeight="1" x14ac:dyDescent="0.25">
      <c r="A172" s="114">
        <v>615720</v>
      </c>
      <c r="B172" s="115" t="s">
        <v>18</v>
      </c>
      <c r="C172" s="267" t="s">
        <v>628</v>
      </c>
      <c r="D172" s="116">
        <f>SUM(D173)</f>
        <v>10000</v>
      </c>
      <c r="E172" s="116">
        <f>SUM(E173)</f>
        <v>10000</v>
      </c>
      <c r="F172" s="118">
        <f t="shared" si="9"/>
        <v>100</v>
      </c>
    </row>
    <row r="173" spans="1:11" s="157" customFormat="1" ht="16.5" customHeight="1" x14ac:dyDescent="0.25">
      <c r="A173" s="140">
        <v>615721</v>
      </c>
      <c r="B173" s="141" t="s">
        <v>18</v>
      </c>
      <c r="C173" s="495" t="s">
        <v>628</v>
      </c>
      <c r="D173" s="142">
        <v>10000</v>
      </c>
      <c r="E173" s="142">
        <v>10000</v>
      </c>
      <c r="F173" s="56">
        <f t="shared" si="9"/>
        <v>100</v>
      </c>
    </row>
    <row r="174" spans="1:11" ht="15" customHeight="1" x14ac:dyDescent="0.25">
      <c r="A174" s="16">
        <v>616000</v>
      </c>
      <c r="B174" s="33"/>
      <c r="C174" s="467" t="s">
        <v>190</v>
      </c>
      <c r="D174" s="68">
        <f>SUM(D175)</f>
        <v>201150</v>
      </c>
      <c r="E174" s="68">
        <f>SUM(E175)</f>
        <v>191200</v>
      </c>
      <c r="F174" s="54">
        <f t="shared" si="9"/>
        <v>95.053442704449424</v>
      </c>
    </row>
    <row r="175" spans="1:11" ht="15" customHeight="1" x14ac:dyDescent="0.25">
      <c r="A175" s="24">
        <v>616200</v>
      </c>
      <c r="B175" s="159"/>
      <c r="C175" s="503" t="s">
        <v>629</v>
      </c>
      <c r="D175" s="340">
        <f>SUM(D177)</f>
        <v>201150</v>
      </c>
      <c r="E175" s="340">
        <f>SUM(E177)</f>
        <v>191200</v>
      </c>
      <c r="F175" s="161">
        <f t="shared" si="9"/>
        <v>95.053442704449424</v>
      </c>
    </row>
    <row r="176" spans="1:11" x14ac:dyDescent="0.25">
      <c r="A176" s="111">
        <v>616210</v>
      </c>
      <c r="B176" s="163" t="s">
        <v>3</v>
      </c>
      <c r="C176" s="504" t="s">
        <v>629</v>
      </c>
      <c r="D176" s="168">
        <f>SUM(D177)</f>
        <v>201150</v>
      </c>
      <c r="E176" s="168">
        <f>SUM(E177)</f>
        <v>191200</v>
      </c>
      <c r="F176" s="170">
        <f t="shared" si="9"/>
        <v>95.053442704449424</v>
      </c>
    </row>
    <row r="177" spans="1:7" ht="15.75" thickBot="1" x14ac:dyDescent="0.3">
      <c r="A177" s="35">
        <v>616212</v>
      </c>
      <c r="B177" s="341" t="s">
        <v>3</v>
      </c>
      <c r="C177" s="505" t="s">
        <v>630</v>
      </c>
      <c r="D177" s="342">
        <v>201150</v>
      </c>
      <c r="E177" s="342">
        <v>191200</v>
      </c>
      <c r="F177" s="343">
        <f t="shared" si="9"/>
        <v>95.053442704449424</v>
      </c>
    </row>
    <row r="178" spans="1:7" ht="15.75" thickBot="1" x14ac:dyDescent="0.3">
      <c r="A178" s="294"/>
      <c r="B178" s="295"/>
      <c r="C178" s="472"/>
      <c r="D178" s="296"/>
      <c r="E178" s="296"/>
      <c r="F178" s="297"/>
    </row>
    <row r="179" spans="1:7" ht="48.75" thickBot="1" x14ac:dyDescent="0.3">
      <c r="A179" s="1" t="s">
        <v>0</v>
      </c>
      <c r="B179" s="231" t="s">
        <v>1</v>
      </c>
      <c r="C179" s="232" t="str">
        <f>'Ukupan proračun'!$B$22</f>
        <v>OPIS</v>
      </c>
      <c r="D179" s="4" t="s">
        <v>678</v>
      </c>
      <c r="E179" s="4" t="s">
        <v>704</v>
      </c>
      <c r="F179" s="234" t="str">
        <f>'Ukupan proračun'!$E$22</f>
        <v xml:space="preserve">INDEKS % </v>
      </c>
    </row>
    <row r="180" spans="1:7" ht="15.75" thickBot="1" x14ac:dyDescent="0.3">
      <c r="A180" s="6">
        <v>1</v>
      </c>
      <c r="B180" s="7">
        <v>2</v>
      </c>
      <c r="C180" s="7">
        <v>3</v>
      </c>
      <c r="D180" s="7">
        <v>4</v>
      </c>
      <c r="E180" s="7">
        <v>5</v>
      </c>
      <c r="F180" s="8" t="s">
        <v>22</v>
      </c>
    </row>
    <row r="181" spans="1:7" x14ac:dyDescent="0.25">
      <c r="A181" s="272">
        <v>800000</v>
      </c>
      <c r="B181" s="273"/>
      <c r="C181" s="506" t="s">
        <v>631</v>
      </c>
      <c r="D181" s="274">
        <f>SUM(D182)</f>
        <v>8624180</v>
      </c>
      <c r="E181" s="274">
        <f>SUM(E182)</f>
        <v>6022310</v>
      </c>
      <c r="F181" s="275">
        <f t="shared" si="9"/>
        <v>69.830523017840534</v>
      </c>
    </row>
    <row r="182" spans="1:7" x14ac:dyDescent="0.25">
      <c r="A182" s="156">
        <v>820000</v>
      </c>
      <c r="B182" s="105"/>
      <c r="C182" s="507" t="s">
        <v>632</v>
      </c>
      <c r="D182" s="106">
        <f>SUM(D183+D237)</f>
        <v>8624180</v>
      </c>
      <c r="E182" s="106">
        <f>SUM(E183+E237)</f>
        <v>6022310</v>
      </c>
      <c r="F182" s="53">
        <f t="shared" si="9"/>
        <v>69.830523017840534</v>
      </c>
    </row>
    <row r="183" spans="1:7" x14ac:dyDescent="0.25">
      <c r="A183" s="16">
        <v>821000</v>
      </c>
      <c r="B183" s="33"/>
      <c r="C183" s="467" t="s">
        <v>633</v>
      </c>
      <c r="D183" s="91">
        <f>SUM(D184+D189+D209+D215+D218+D224)</f>
        <v>8433330</v>
      </c>
      <c r="E183" s="91">
        <f>SUM(E184+E189+E209+E215+E218+E224)</f>
        <v>5831460</v>
      </c>
      <c r="F183" s="54">
        <f t="shared" si="9"/>
        <v>69.147774366709243</v>
      </c>
    </row>
    <row r="184" spans="1:7" x14ac:dyDescent="0.25">
      <c r="A184" s="24">
        <v>821100</v>
      </c>
      <c r="B184" s="34"/>
      <c r="C184" s="266" t="s">
        <v>634</v>
      </c>
      <c r="D184" s="89">
        <f>SUM(D186)</f>
        <v>380000</v>
      </c>
      <c r="E184" s="89">
        <f>SUM(E186)</f>
        <v>250000</v>
      </c>
      <c r="F184" s="55">
        <f t="shared" si="9"/>
        <v>65.789473684210535</v>
      </c>
    </row>
    <row r="185" spans="1:7" x14ac:dyDescent="0.25">
      <c r="A185" s="111">
        <v>821110</v>
      </c>
      <c r="B185" s="112" t="s">
        <v>112</v>
      </c>
      <c r="C185" s="264" t="s">
        <v>635</v>
      </c>
      <c r="D185" s="79">
        <f>SUM(D186)</f>
        <v>380000</v>
      </c>
      <c r="E185" s="79">
        <f>SUM(E186)</f>
        <v>250000</v>
      </c>
      <c r="F185" s="152">
        <f t="shared" si="9"/>
        <v>65.789473684210535</v>
      </c>
    </row>
    <row r="186" spans="1:7" x14ac:dyDescent="0.25">
      <c r="A186" s="107">
        <v>821111</v>
      </c>
      <c r="B186" s="108" t="s">
        <v>59</v>
      </c>
      <c r="C186" s="271" t="s">
        <v>636</v>
      </c>
      <c r="D186" s="109">
        <f>SUM(D187:D188)</f>
        <v>380000</v>
      </c>
      <c r="E186" s="109">
        <f>SUM(E187:E188)</f>
        <v>250000</v>
      </c>
      <c r="F186" s="110">
        <f t="shared" si="9"/>
        <v>65.789473684210535</v>
      </c>
    </row>
    <row r="187" spans="1:7" x14ac:dyDescent="0.25">
      <c r="A187" s="107"/>
      <c r="B187" s="108" t="s">
        <v>17</v>
      </c>
      <c r="C187" s="271" t="s">
        <v>106</v>
      </c>
      <c r="D187" s="101">
        <v>100000</v>
      </c>
      <c r="E187" s="101">
        <v>100000</v>
      </c>
      <c r="F187" s="110">
        <f t="shared" si="9"/>
        <v>100</v>
      </c>
    </row>
    <row r="188" spans="1:7" x14ac:dyDescent="0.25">
      <c r="A188" s="107"/>
      <c r="B188" s="108" t="s">
        <v>3</v>
      </c>
      <c r="C188" s="271" t="s">
        <v>82</v>
      </c>
      <c r="D188" s="328">
        <v>280000</v>
      </c>
      <c r="E188" s="165">
        <v>150000</v>
      </c>
      <c r="F188" s="110">
        <f t="shared" si="9"/>
        <v>53.571428571428569</v>
      </c>
      <c r="G188" s="617"/>
    </row>
    <row r="189" spans="1:7" x14ac:dyDescent="0.25">
      <c r="A189" s="24">
        <v>821200</v>
      </c>
      <c r="B189" s="34"/>
      <c r="C189" s="266" t="s">
        <v>637</v>
      </c>
      <c r="D189" s="69">
        <f>SUM(D190+D202)</f>
        <v>6497130</v>
      </c>
      <c r="E189" s="69">
        <f>SUM(E190+E202)</f>
        <v>4266460</v>
      </c>
      <c r="F189" s="55">
        <f t="shared" si="9"/>
        <v>65.666840589614182</v>
      </c>
    </row>
    <row r="190" spans="1:7" ht="32.25" customHeight="1" x14ac:dyDescent="0.25">
      <c r="A190" s="111">
        <v>821210</v>
      </c>
      <c r="B190" s="192" t="s">
        <v>715</v>
      </c>
      <c r="C190" s="264" t="s">
        <v>638</v>
      </c>
      <c r="D190" s="113">
        <f>SUM(D191+D199)</f>
        <v>3016100</v>
      </c>
      <c r="E190" s="113">
        <f>SUM(E191+E199)</f>
        <v>2541500</v>
      </c>
      <c r="F190" s="152">
        <f t="shared" si="9"/>
        <v>84.264447465269726</v>
      </c>
    </row>
    <row r="191" spans="1:7" ht="20.25" customHeight="1" x14ac:dyDescent="0.25">
      <c r="A191" s="19">
        <v>821211</v>
      </c>
      <c r="B191" s="97" t="s">
        <v>709</v>
      </c>
      <c r="C191" s="265" t="s">
        <v>639</v>
      </c>
      <c r="D191" s="70">
        <f>SUM(D192:D198)</f>
        <v>2953100</v>
      </c>
      <c r="E191" s="85">
        <f>SUM(E192:E198)</f>
        <v>2480500</v>
      </c>
      <c r="F191" s="56">
        <f t="shared" si="9"/>
        <v>83.996478277064782</v>
      </c>
    </row>
    <row r="192" spans="1:7" ht="22.5" x14ac:dyDescent="0.25">
      <c r="A192" s="19"/>
      <c r="B192" s="97" t="s">
        <v>676</v>
      </c>
      <c r="C192" s="265" t="s">
        <v>408</v>
      </c>
      <c r="D192" s="85">
        <v>250500</v>
      </c>
      <c r="E192" s="85">
        <v>700000</v>
      </c>
      <c r="F192" s="56">
        <f t="shared" si="9"/>
        <v>279.44111776447107</v>
      </c>
    </row>
    <row r="193" spans="1:14" s="117" customFormat="1" ht="15.75" customHeight="1" x14ac:dyDescent="0.25">
      <c r="A193" s="19"/>
      <c r="B193" s="97" t="s">
        <v>670</v>
      </c>
      <c r="C193" s="265" t="s">
        <v>95</v>
      </c>
      <c r="D193" s="70">
        <v>450600</v>
      </c>
      <c r="E193" s="85">
        <v>100000</v>
      </c>
      <c r="F193" s="56">
        <f t="shared" si="9"/>
        <v>22.192632046160675</v>
      </c>
      <c r="G193" s="123"/>
      <c r="H193" s="123"/>
      <c r="I193" s="123"/>
      <c r="J193" s="123"/>
      <c r="K193" s="123"/>
    </row>
    <row r="194" spans="1:14" ht="18.75" customHeight="1" x14ac:dyDescent="0.25">
      <c r="A194" s="19"/>
      <c r="B194" s="97" t="s">
        <v>17</v>
      </c>
      <c r="C194" s="265" t="s">
        <v>102</v>
      </c>
      <c r="D194" s="85">
        <v>80000</v>
      </c>
      <c r="E194" s="85">
        <v>70000</v>
      </c>
      <c r="F194" s="56">
        <f t="shared" si="9"/>
        <v>87.5</v>
      </c>
    </row>
    <row r="195" spans="1:14" ht="21" customHeight="1" x14ac:dyDescent="0.25">
      <c r="A195" s="19"/>
      <c r="B195" s="97" t="s">
        <v>3</v>
      </c>
      <c r="C195" s="265" t="s">
        <v>111</v>
      </c>
      <c r="D195" s="85">
        <v>12000</v>
      </c>
      <c r="E195" s="85">
        <v>1000</v>
      </c>
      <c r="F195" s="56">
        <f t="shared" si="9"/>
        <v>8.3333333333333321</v>
      </c>
      <c r="G195" s="617"/>
    </row>
    <row r="196" spans="1:14" ht="15" customHeight="1" x14ac:dyDescent="0.25">
      <c r="A196" s="19"/>
      <c r="B196" s="97" t="s">
        <v>709</v>
      </c>
      <c r="C196" s="271" t="s">
        <v>138</v>
      </c>
      <c r="D196" s="101">
        <v>565000</v>
      </c>
      <c r="E196" s="101">
        <v>650000</v>
      </c>
      <c r="F196" s="56">
        <f t="shared" si="9"/>
        <v>115.04424778761062</v>
      </c>
    </row>
    <row r="197" spans="1:14" ht="15" customHeight="1" x14ac:dyDescent="0.25">
      <c r="A197" s="19"/>
      <c r="B197" s="97" t="s">
        <v>709</v>
      </c>
      <c r="C197" s="508" t="s">
        <v>675</v>
      </c>
      <c r="D197" s="101">
        <v>1395000</v>
      </c>
      <c r="E197" s="101">
        <v>830000</v>
      </c>
      <c r="F197" s="56">
        <f t="shared" si="9"/>
        <v>59.498207885304652</v>
      </c>
    </row>
    <row r="198" spans="1:14" ht="17.25" customHeight="1" x14ac:dyDescent="0.25">
      <c r="A198" s="19"/>
      <c r="B198" s="97" t="s">
        <v>714</v>
      </c>
      <c r="C198" s="265" t="s">
        <v>96</v>
      </c>
      <c r="D198" s="85">
        <v>200000</v>
      </c>
      <c r="E198" s="85">
        <v>129500</v>
      </c>
      <c r="F198" s="56">
        <f t="shared" si="9"/>
        <v>64.75</v>
      </c>
    </row>
    <row r="199" spans="1:14" ht="15.75" customHeight="1" x14ac:dyDescent="0.25">
      <c r="A199" s="19">
        <v>821213</v>
      </c>
      <c r="B199" s="97" t="s">
        <v>713</v>
      </c>
      <c r="C199" s="265" t="s">
        <v>640</v>
      </c>
      <c r="D199" s="70">
        <f>SUM(D200:D201)</f>
        <v>63000</v>
      </c>
      <c r="E199" s="85">
        <f>SUM(E200:E201)</f>
        <v>61000</v>
      </c>
      <c r="F199" s="56">
        <f t="shared" si="9"/>
        <v>96.825396825396822</v>
      </c>
    </row>
    <row r="200" spans="1:14" x14ac:dyDescent="0.25">
      <c r="A200" s="19"/>
      <c r="B200" s="20" t="s">
        <v>16</v>
      </c>
      <c r="C200" s="265" t="s">
        <v>83</v>
      </c>
      <c r="D200" s="85">
        <v>3000</v>
      </c>
      <c r="E200" s="85">
        <v>1000</v>
      </c>
      <c r="F200" s="56">
        <f t="shared" si="9"/>
        <v>33.333333333333329</v>
      </c>
    </row>
    <row r="201" spans="1:14" s="9" customFormat="1" x14ac:dyDescent="0.25">
      <c r="A201" s="19"/>
      <c r="B201" s="20" t="s">
        <v>3</v>
      </c>
      <c r="C201" s="265" t="s">
        <v>671</v>
      </c>
      <c r="D201" s="85">
        <v>60000</v>
      </c>
      <c r="E201" s="85">
        <v>60000</v>
      </c>
      <c r="F201" s="56">
        <f t="shared" si="9"/>
        <v>100</v>
      </c>
      <c r="G201" s="617"/>
    </row>
    <row r="202" spans="1:14" s="117" customFormat="1" ht="22.5" x14ac:dyDescent="0.25">
      <c r="A202" s="111">
        <v>821220</v>
      </c>
      <c r="B202" s="192" t="s">
        <v>711</v>
      </c>
      <c r="C202" s="264" t="s">
        <v>641</v>
      </c>
      <c r="D202" s="79">
        <f>SUM(D203:D206)</f>
        <v>3481030</v>
      </c>
      <c r="E202" s="180">
        <f>SUM(E203+E204+E205+E206)</f>
        <v>1724960</v>
      </c>
      <c r="F202" s="152">
        <f t="shared" si="9"/>
        <v>49.553149498855227</v>
      </c>
      <c r="G202" s="123"/>
      <c r="H202" s="123"/>
      <c r="I202" s="123"/>
      <c r="J202" s="123"/>
      <c r="K202" s="123"/>
    </row>
    <row r="203" spans="1:14" s="117" customFormat="1" x14ac:dyDescent="0.25">
      <c r="A203" s="19">
        <v>821221</v>
      </c>
      <c r="B203" s="20" t="s">
        <v>712</v>
      </c>
      <c r="C203" s="265" t="s">
        <v>642</v>
      </c>
      <c r="D203" s="85">
        <v>310000</v>
      </c>
      <c r="E203" s="85">
        <v>168710</v>
      </c>
      <c r="F203" s="56">
        <f t="shared" si="9"/>
        <v>54.42258064516129</v>
      </c>
      <c r="G203" s="123"/>
      <c r="H203" s="123"/>
      <c r="I203" s="123"/>
      <c r="J203" s="123"/>
      <c r="K203" s="123"/>
    </row>
    <row r="204" spans="1:14" ht="19.5" customHeight="1" x14ac:dyDescent="0.25">
      <c r="A204" s="19">
        <v>821222</v>
      </c>
      <c r="B204" s="97" t="s">
        <v>407</v>
      </c>
      <c r="C204" s="265" t="s">
        <v>643</v>
      </c>
      <c r="D204" s="85">
        <v>1261000</v>
      </c>
      <c r="E204" s="85">
        <v>850400</v>
      </c>
      <c r="F204" s="56">
        <f t="shared" si="9"/>
        <v>67.438540840602698</v>
      </c>
      <c r="G204" s="596"/>
      <c r="H204" s="217"/>
      <c r="I204" s="217"/>
      <c r="J204" s="217"/>
      <c r="K204" s="217"/>
      <c r="L204" s="10"/>
      <c r="M204" s="10"/>
      <c r="N204" s="10"/>
    </row>
    <row r="205" spans="1:14" ht="21.75" customHeight="1" x14ac:dyDescent="0.25">
      <c r="A205" s="19">
        <v>821223</v>
      </c>
      <c r="B205" s="20" t="s">
        <v>16</v>
      </c>
      <c r="C205" s="509" t="s">
        <v>644</v>
      </c>
      <c r="D205" s="85">
        <v>5850</v>
      </c>
      <c r="E205" s="85">
        <v>5850</v>
      </c>
      <c r="F205" s="56">
        <f t="shared" si="9"/>
        <v>100</v>
      </c>
    </row>
    <row r="206" spans="1:14" ht="20.45" customHeight="1" x14ac:dyDescent="0.25">
      <c r="A206" s="19">
        <v>821224</v>
      </c>
      <c r="B206" s="97" t="s">
        <v>709</v>
      </c>
      <c r="C206" s="265" t="s">
        <v>645</v>
      </c>
      <c r="D206" s="70">
        <f>SUM(D207:D208)</f>
        <v>1904180</v>
      </c>
      <c r="E206" s="85">
        <f>SUM(E207:E208)</f>
        <v>700000</v>
      </c>
      <c r="F206" s="56">
        <f t="shared" si="9"/>
        <v>36.761230555934837</v>
      </c>
    </row>
    <row r="207" spans="1:14" x14ac:dyDescent="0.25">
      <c r="A207" s="19"/>
      <c r="B207" s="20" t="s">
        <v>19</v>
      </c>
      <c r="C207" s="265" t="s">
        <v>84</v>
      </c>
      <c r="D207" s="85">
        <v>15000</v>
      </c>
      <c r="E207" s="85">
        <v>0</v>
      </c>
      <c r="F207" s="56">
        <f t="shared" si="9"/>
        <v>0</v>
      </c>
      <c r="G207" s="617"/>
    </row>
    <row r="208" spans="1:14" ht="30.75" customHeight="1" x14ac:dyDescent="0.25">
      <c r="A208" s="19"/>
      <c r="B208" s="20" t="s">
        <v>406</v>
      </c>
      <c r="C208" s="592" t="s">
        <v>405</v>
      </c>
      <c r="D208" s="85">
        <v>1889180</v>
      </c>
      <c r="E208" s="85">
        <v>700000</v>
      </c>
      <c r="F208" s="56">
        <f t="shared" si="9"/>
        <v>37.053112990821411</v>
      </c>
    </row>
    <row r="209" spans="1:11" x14ac:dyDescent="0.25">
      <c r="A209" s="24">
        <v>821300</v>
      </c>
      <c r="B209" s="25"/>
      <c r="C209" s="266" t="s">
        <v>646</v>
      </c>
      <c r="D209" s="69">
        <f>SUM(D210+D211+D213)</f>
        <v>40000</v>
      </c>
      <c r="E209" s="69">
        <f>SUM(E210+E211+E213)</f>
        <v>130000</v>
      </c>
      <c r="F209" s="55">
        <f t="shared" si="9"/>
        <v>325</v>
      </c>
    </row>
    <row r="210" spans="1:11" s="117" customFormat="1" x14ac:dyDescent="0.25">
      <c r="A210" s="166">
        <v>821310</v>
      </c>
      <c r="B210" s="167" t="s">
        <v>3</v>
      </c>
      <c r="C210" s="510" t="s">
        <v>647</v>
      </c>
      <c r="D210" s="182">
        <v>30000</v>
      </c>
      <c r="E210" s="182">
        <v>40000</v>
      </c>
      <c r="F210" s="181">
        <f t="shared" si="9"/>
        <v>133.33333333333331</v>
      </c>
      <c r="G210" s="123"/>
      <c r="H210" s="123"/>
      <c r="I210" s="123"/>
      <c r="J210" s="123"/>
      <c r="K210" s="123"/>
    </row>
    <row r="211" spans="1:11" x14ac:dyDescent="0.25">
      <c r="A211" s="166">
        <v>821320</v>
      </c>
      <c r="B211" s="167" t="s">
        <v>3</v>
      </c>
      <c r="C211" s="510" t="s">
        <v>648</v>
      </c>
      <c r="D211" s="182">
        <f>SUM(D212:D212)</f>
        <v>0</v>
      </c>
      <c r="E211" s="182">
        <f>SUM(E212:E212)</f>
        <v>80000</v>
      </c>
      <c r="F211" s="181">
        <v>0</v>
      </c>
    </row>
    <row r="212" spans="1:11" ht="17.25" customHeight="1" x14ac:dyDescent="0.25">
      <c r="A212" s="19">
        <v>821321</v>
      </c>
      <c r="B212" s="20" t="s">
        <v>3</v>
      </c>
      <c r="C212" s="265" t="s">
        <v>399</v>
      </c>
      <c r="D212" s="85">
        <v>0</v>
      </c>
      <c r="E212" s="85">
        <v>80000</v>
      </c>
      <c r="F212" s="169">
        <v>0</v>
      </c>
    </row>
    <row r="213" spans="1:11" ht="23.25" customHeight="1" x14ac:dyDescent="0.25">
      <c r="A213" s="111">
        <v>821360</v>
      </c>
      <c r="B213" s="112" t="s">
        <v>59</v>
      </c>
      <c r="C213" s="264" t="s">
        <v>374</v>
      </c>
      <c r="D213" s="79">
        <f>SUM(D214)</f>
        <v>10000</v>
      </c>
      <c r="E213" s="180">
        <f>SUM(E214)</f>
        <v>10000</v>
      </c>
      <c r="F213" s="56">
        <f t="shared" ref="F213:F214" si="11">IFERROR((E213/D213)*100,"")</f>
        <v>100</v>
      </c>
    </row>
    <row r="214" spans="1:11" ht="23.25" customHeight="1" x14ac:dyDescent="0.25">
      <c r="A214" s="19">
        <v>821361</v>
      </c>
      <c r="B214" s="20" t="s">
        <v>112</v>
      </c>
      <c r="C214" s="265" t="s">
        <v>649</v>
      </c>
      <c r="D214" s="85">
        <v>10000</v>
      </c>
      <c r="E214" s="85">
        <v>10000</v>
      </c>
      <c r="F214" s="56">
        <f t="shared" si="11"/>
        <v>100</v>
      </c>
    </row>
    <row r="215" spans="1:11" s="83" customFormat="1" ht="23.25" customHeight="1" x14ac:dyDescent="0.2">
      <c r="A215" s="24">
        <v>821400</v>
      </c>
      <c r="B215" s="25"/>
      <c r="C215" s="266" t="s">
        <v>650</v>
      </c>
      <c r="D215" s="69">
        <f>SUM(D217)</f>
        <v>20000</v>
      </c>
      <c r="E215" s="69">
        <f>SUM(E217)</f>
        <v>10000</v>
      </c>
      <c r="F215" s="55">
        <f t="shared" ref="F215:F216" si="12">IFERROR((E215/D215)*100,"")</f>
        <v>50</v>
      </c>
      <c r="G215" s="577"/>
      <c r="H215" s="577"/>
      <c r="I215" s="577"/>
      <c r="J215" s="577"/>
      <c r="K215" s="577"/>
    </row>
    <row r="216" spans="1:11" s="83" customFormat="1" ht="17.25" customHeight="1" x14ac:dyDescent="0.2">
      <c r="A216" s="111">
        <v>821410</v>
      </c>
      <c r="B216" s="112" t="s">
        <v>16</v>
      </c>
      <c r="C216" s="264" t="s">
        <v>650</v>
      </c>
      <c r="D216" s="113">
        <f>SUM(D217)</f>
        <v>20000</v>
      </c>
      <c r="E216" s="175">
        <f>SUM(E217)</f>
        <v>10000</v>
      </c>
      <c r="F216" s="82">
        <f t="shared" si="12"/>
        <v>50</v>
      </c>
      <c r="G216" s="577"/>
      <c r="H216" s="577"/>
      <c r="I216" s="577"/>
      <c r="J216" s="577"/>
      <c r="K216" s="577"/>
    </row>
    <row r="217" spans="1:11" s="83" customFormat="1" ht="17.25" customHeight="1" x14ac:dyDescent="0.2">
      <c r="A217" s="84">
        <v>821413</v>
      </c>
      <c r="B217" s="81" t="s">
        <v>16</v>
      </c>
      <c r="C217" s="478" t="s">
        <v>383</v>
      </c>
      <c r="D217" s="90">
        <v>20000</v>
      </c>
      <c r="E217" s="90">
        <v>10000</v>
      </c>
      <c r="F217" s="56">
        <f t="shared" si="9"/>
        <v>50</v>
      </c>
      <c r="G217" s="577"/>
      <c r="H217" s="577"/>
      <c r="I217" s="577"/>
      <c r="J217" s="577"/>
      <c r="K217" s="577"/>
    </row>
    <row r="218" spans="1:11" s="83" customFormat="1" ht="18" customHeight="1" x14ac:dyDescent="0.2">
      <c r="A218" s="24">
        <v>821500</v>
      </c>
      <c r="B218" s="34"/>
      <c r="C218" s="266" t="s">
        <v>651</v>
      </c>
      <c r="D218" s="69">
        <f>SUM(D219)</f>
        <v>46600</v>
      </c>
      <c r="E218" s="69">
        <f>SUM(E219)</f>
        <v>70000</v>
      </c>
      <c r="F218" s="55">
        <f t="shared" si="9"/>
        <v>150.2145922746781</v>
      </c>
      <c r="G218" s="577"/>
      <c r="H218" s="577"/>
      <c r="I218" s="577"/>
      <c r="J218" s="577"/>
      <c r="K218" s="577"/>
    </row>
    <row r="219" spans="1:11" ht="17.25" customHeight="1" thickBot="1" x14ac:dyDescent="0.3">
      <c r="A219" s="318">
        <v>821520</v>
      </c>
      <c r="B219" s="319" t="s">
        <v>17</v>
      </c>
      <c r="C219" s="474" t="s">
        <v>652</v>
      </c>
      <c r="D219" s="326">
        <f>SUM(D222)</f>
        <v>46600</v>
      </c>
      <c r="E219" s="326">
        <f>SUM(E222)</f>
        <v>70000</v>
      </c>
      <c r="F219" s="327">
        <f t="shared" si="9"/>
        <v>150.2145922746781</v>
      </c>
    </row>
    <row r="220" spans="1:11" ht="49.5" customHeight="1" thickBot="1" x14ac:dyDescent="0.3">
      <c r="A220" s="1" t="s">
        <v>0</v>
      </c>
      <c r="B220" s="231" t="s">
        <v>1</v>
      </c>
      <c r="C220" s="232" t="str">
        <f>'Ukupan proračun'!$B$22</f>
        <v>OPIS</v>
      </c>
      <c r="D220" s="4" t="s">
        <v>678</v>
      </c>
      <c r="E220" s="4" t="s">
        <v>704</v>
      </c>
      <c r="F220" s="234" t="str">
        <f>'Ukupan proračun'!$E$22</f>
        <v xml:space="preserve">INDEKS % </v>
      </c>
    </row>
    <row r="221" spans="1:11" ht="17.25" customHeight="1" thickBot="1" x14ac:dyDescent="0.3">
      <c r="A221" s="6">
        <v>1</v>
      </c>
      <c r="B221" s="7">
        <v>2</v>
      </c>
      <c r="C221" s="7">
        <v>3</v>
      </c>
      <c r="D221" s="7">
        <v>4</v>
      </c>
      <c r="E221" s="7">
        <v>5</v>
      </c>
      <c r="F221" s="8" t="s">
        <v>22</v>
      </c>
    </row>
    <row r="222" spans="1:11" s="117" customFormat="1" ht="21.75" customHeight="1" x14ac:dyDescent="0.25">
      <c r="A222" s="84">
        <v>821521</v>
      </c>
      <c r="B222" s="81" t="s">
        <v>17</v>
      </c>
      <c r="C222" s="478" t="s">
        <v>653</v>
      </c>
      <c r="D222" s="90">
        <f>SUM(D223:D223)</f>
        <v>46600</v>
      </c>
      <c r="E222" s="90">
        <f>SUM(E223:E223)</f>
        <v>70000</v>
      </c>
      <c r="F222" s="56">
        <f t="shared" si="9"/>
        <v>150.2145922746781</v>
      </c>
      <c r="G222" s="123"/>
      <c r="H222" s="123"/>
      <c r="I222" s="123"/>
      <c r="J222" s="123"/>
      <c r="K222" s="123"/>
    </row>
    <row r="223" spans="1:11" ht="21" customHeight="1" x14ac:dyDescent="0.25">
      <c r="A223" s="19"/>
      <c r="B223" s="20" t="s">
        <v>17</v>
      </c>
      <c r="C223" s="344" t="s">
        <v>400</v>
      </c>
      <c r="D223" s="85">
        <v>46600</v>
      </c>
      <c r="E223" s="85">
        <v>70000</v>
      </c>
      <c r="F223" s="56">
        <f t="shared" si="9"/>
        <v>150.2145922746781</v>
      </c>
    </row>
    <row r="224" spans="1:11" ht="17.25" customHeight="1" x14ac:dyDescent="0.25">
      <c r="A224" s="158">
        <v>821600</v>
      </c>
      <c r="B224" s="159"/>
      <c r="C224" s="503" t="s">
        <v>654</v>
      </c>
      <c r="D224" s="160">
        <f>SUM(D225+D233)</f>
        <v>1449600</v>
      </c>
      <c r="E224" s="160">
        <f>SUM(E225+E233)</f>
        <v>1105000</v>
      </c>
      <c r="F224" s="161">
        <f t="shared" ref="F224:F240" si="13">IFERROR((E224/D224)*100,"")</f>
        <v>76.227924944812358</v>
      </c>
    </row>
    <row r="225" spans="1:13" ht="22.5" x14ac:dyDescent="0.25">
      <c r="A225" s="162">
        <v>821610</v>
      </c>
      <c r="B225" s="644" t="s">
        <v>711</v>
      </c>
      <c r="C225" s="504" t="s">
        <v>655</v>
      </c>
      <c r="D225" s="164">
        <f>SUM(D226:D228)</f>
        <v>1424600</v>
      </c>
      <c r="E225" s="164">
        <f>SUM(E226+E227+E228)</f>
        <v>1080000</v>
      </c>
      <c r="F225" s="170">
        <f>IFERROR((E225/D225)*100,"")</f>
        <v>75.810753895830402</v>
      </c>
    </row>
    <row r="226" spans="1:13" x14ac:dyDescent="0.25">
      <c r="A226" s="99">
        <v>821611</v>
      </c>
      <c r="B226" s="100" t="s">
        <v>710</v>
      </c>
      <c r="C226" s="499" t="s">
        <v>250</v>
      </c>
      <c r="D226" s="165">
        <v>145000</v>
      </c>
      <c r="E226" s="165">
        <v>150000</v>
      </c>
      <c r="F226" s="102">
        <f>IFERROR((E226/D226)*100,"")</f>
        <v>103.44827586206897</v>
      </c>
    </row>
    <row r="227" spans="1:13" s="117" customFormat="1" x14ac:dyDescent="0.25">
      <c r="A227" s="99">
        <v>821612</v>
      </c>
      <c r="B227" s="100" t="s">
        <v>407</v>
      </c>
      <c r="C227" s="499" t="s">
        <v>656</v>
      </c>
      <c r="D227" s="165">
        <v>1050000</v>
      </c>
      <c r="E227" s="165">
        <v>890000</v>
      </c>
      <c r="F227" s="102">
        <f t="shared" si="13"/>
        <v>84.761904761904759</v>
      </c>
      <c r="G227" s="123"/>
      <c r="H227" s="123"/>
      <c r="I227" s="123"/>
      <c r="J227" s="123"/>
      <c r="K227" s="123"/>
    </row>
    <row r="228" spans="1:13" x14ac:dyDescent="0.25">
      <c r="A228" s="99">
        <v>821614</v>
      </c>
      <c r="B228" s="100" t="s">
        <v>3</v>
      </c>
      <c r="C228" s="499" t="s">
        <v>657</v>
      </c>
      <c r="D228" s="101">
        <f>SUM(D229:D232)</f>
        <v>229600</v>
      </c>
      <c r="E228" s="101">
        <f>SUM(E229+E230+E231+E232)</f>
        <v>40000</v>
      </c>
      <c r="F228" s="102">
        <f t="shared" si="13"/>
        <v>17.421602787456447</v>
      </c>
    </row>
    <row r="229" spans="1:13" x14ac:dyDescent="0.25">
      <c r="A229" s="99"/>
      <c r="B229" s="100" t="s">
        <v>3</v>
      </c>
      <c r="C229" s="271" t="s">
        <v>94</v>
      </c>
      <c r="D229" s="101">
        <v>43100</v>
      </c>
      <c r="E229" s="101">
        <v>20000</v>
      </c>
      <c r="F229" s="102">
        <f t="shared" si="13"/>
        <v>46.403712296983755</v>
      </c>
    </row>
    <row r="230" spans="1:13" x14ac:dyDescent="0.25">
      <c r="A230" s="99"/>
      <c r="B230" s="100" t="s">
        <v>3</v>
      </c>
      <c r="C230" s="271" t="s">
        <v>89</v>
      </c>
      <c r="D230" s="109">
        <v>51500</v>
      </c>
      <c r="E230" s="101">
        <v>20000</v>
      </c>
      <c r="F230" s="102">
        <f t="shared" si="13"/>
        <v>38.834951456310677</v>
      </c>
      <c r="G230" s="617"/>
      <c r="L230" s="9"/>
      <c r="M230" s="9"/>
    </row>
    <row r="231" spans="1:13" x14ac:dyDescent="0.25">
      <c r="A231" s="99"/>
      <c r="B231" s="100" t="s">
        <v>19</v>
      </c>
      <c r="C231" s="508" t="s">
        <v>375</v>
      </c>
      <c r="D231" s="101">
        <v>100000</v>
      </c>
      <c r="E231" s="101">
        <v>0</v>
      </c>
      <c r="F231" s="102">
        <f t="shared" si="13"/>
        <v>0</v>
      </c>
    </row>
    <row r="232" spans="1:13" x14ac:dyDescent="0.25">
      <c r="A232" s="99"/>
      <c r="B232" s="100" t="s">
        <v>60</v>
      </c>
      <c r="C232" s="508" t="s">
        <v>376</v>
      </c>
      <c r="D232" s="101">
        <v>35000</v>
      </c>
      <c r="E232" s="101">
        <v>0</v>
      </c>
      <c r="F232" s="102">
        <v>0</v>
      </c>
      <c r="G232" s="618"/>
      <c r="H232" s="619"/>
      <c r="I232" s="619"/>
    </row>
    <row r="233" spans="1:13" x14ac:dyDescent="0.25">
      <c r="A233" s="166">
        <v>821620</v>
      </c>
      <c r="B233" s="167" t="s">
        <v>112</v>
      </c>
      <c r="C233" s="504" t="s">
        <v>658</v>
      </c>
      <c r="D233" s="168">
        <f>SUM(D234:D236)</f>
        <v>25000</v>
      </c>
      <c r="E233" s="563">
        <f>SUM(E234:E236)</f>
        <v>25000</v>
      </c>
      <c r="F233" s="170">
        <f t="shared" si="13"/>
        <v>100</v>
      </c>
      <c r="G233" s="618"/>
      <c r="H233" s="619"/>
      <c r="I233" s="619"/>
      <c r="J233" s="619"/>
      <c r="K233" s="619"/>
    </row>
    <row r="234" spans="1:13" ht="15" customHeight="1" x14ac:dyDescent="0.25">
      <c r="A234" s="99">
        <v>821621</v>
      </c>
      <c r="B234" s="100" t="s">
        <v>17</v>
      </c>
      <c r="C234" s="271" t="s">
        <v>392</v>
      </c>
      <c r="D234" s="101">
        <v>5000</v>
      </c>
      <c r="E234" s="101">
        <v>5000</v>
      </c>
      <c r="F234" s="102">
        <f t="shared" si="13"/>
        <v>100</v>
      </c>
      <c r="G234" s="574"/>
    </row>
    <row r="235" spans="1:13" ht="15" customHeight="1" x14ac:dyDescent="0.25">
      <c r="A235" s="99">
        <v>821624</v>
      </c>
      <c r="B235" s="100" t="s">
        <v>3</v>
      </c>
      <c r="C235" s="271" t="s">
        <v>394</v>
      </c>
      <c r="D235" s="101">
        <v>10000</v>
      </c>
      <c r="E235" s="101">
        <v>10000</v>
      </c>
      <c r="F235" s="102">
        <f t="shared" si="13"/>
        <v>100</v>
      </c>
    </row>
    <row r="236" spans="1:13" x14ac:dyDescent="0.25">
      <c r="A236" s="99">
        <v>821625</v>
      </c>
      <c r="B236" s="100" t="s">
        <v>3</v>
      </c>
      <c r="C236" s="499" t="s">
        <v>396</v>
      </c>
      <c r="D236" s="101">
        <v>10000</v>
      </c>
      <c r="E236" s="101">
        <v>10000</v>
      </c>
      <c r="F236" s="102">
        <f t="shared" si="13"/>
        <v>100</v>
      </c>
      <c r="G236" s="574"/>
    </row>
    <row r="237" spans="1:13" x14ac:dyDescent="0.25">
      <c r="A237" s="16">
        <v>823000</v>
      </c>
      <c r="B237" s="37"/>
      <c r="C237" s="467" t="s">
        <v>191</v>
      </c>
      <c r="D237" s="68">
        <f>SUM(D238)</f>
        <v>190850</v>
      </c>
      <c r="E237" s="68">
        <f>SUM(E238)</f>
        <v>190850</v>
      </c>
      <c r="F237" s="54">
        <f t="shared" si="13"/>
        <v>100</v>
      </c>
    </row>
    <row r="238" spans="1:13" x14ac:dyDescent="0.25">
      <c r="A238" s="24">
        <v>823200</v>
      </c>
      <c r="B238" s="34"/>
      <c r="C238" s="511" t="s">
        <v>659</v>
      </c>
      <c r="D238" s="336">
        <f>SUM(D240)</f>
        <v>190850</v>
      </c>
      <c r="E238" s="336">
        <f>SUM(E240)</f>
        <v>190850</v>
      </c>
      <c r="F238" s="337">
        <f t="shared" si="13"/>
        <v>100</v>
      </c>
    </row>
    <row r="239" spans="1:13" x14ac:dyDescent="0.25">
      <c r="A239" s="114">
        <v>823210</v>
      </c>
      <c r="B239" s="115" t="s">
        <v>3</v>
      </c>
      <c r="C239" s="497" t="s">
        <v>660</v>
      </c>
      <c r="D239" s="338">
        <f>SUM(D240)</f>
        <v>190850</v>
      </c>
      <c r="E239" s="564">
        <f>SUM(E240)</f>
        <v>190850</v>
      </c>
      <c r="F239" s="184">
        <f t="shared" si="13"/>
        <v>100</v>
      </c>
    </row>
    <row r="240" spans="1:13" ht="15.75" thickBot="1" x14ac:dyDescent="0.3">
      <c r="A240" s="35">
        <v>823212</v>
      </c>
      <c r="B240" s="36" t="s">
        <v>3</v>
      </c>
      <c r="C240" s="512" t="s">
        <v>661</v>
      </c>
      <c r="D240" s="565">
        <v>190850</v>
      </c>
      <c r="E240" s="565">
        <v>190850</v>
      </c>
      <c r="F240" s="339">
        <f t="shared" si="13"/>
        <v>100</v>
      </c>
    </row>
    <row r="242" spans="1:6" x14ac:dyDescent="0.25">
      <c r="A242" s="670" t="s">
        <v>301</v>
      </c>
      <c r="B242" s="670"/>
      <c r="C242" s="670"/>
      <c r="D242" s="670"/>
      <c r="E242" s="670"/>
      <c r="F242" s="670"/>
    </row>
    <row r="243" spans="1:6" ht="32.25" customHeight="1" x14ac:dyDescent="0.25">
      <c r="A243" s="656" t="s">
        <v>302</v>
      </c>
      <c r="B243" s="656"/>
      <c r="C243" s="656"/>
      <c r="D243" s="656"/>
      <c r="E243" s="656"/>
      <c r="F243" s="656"/>
    </row>
    <row r="244" spans="1:6" x14ac:dyDescent="0.25">
      <c r="A244" s="239"/>
      <c r="B244" s="239"/>
      <c r="C244" s="239"/>
      <c r="D244" s="239"/>
      <c r="E244" s="239"/>
      <c r="F244" s="239"/>
    </row>
    <row r="245" spans="1:6" ht="15.75" thickBot="1" x14ac:dyDescent="0.3">
      <c r="A245" s="669" t="s">
        <v>303</v>
      </c>
      <c r="B245" s="669"/>
      <c r="C245" s="669"/>
      <c r="D245" s="669"/>
      <c r="E245" s="669"/>
      <c r="F245" s="669"/>
    </row>
    <row r="246" spans="1:6" ht="48.75" thickBot="1" x14ac:dyDescent="0.3">
      <c r="A246" s="516" t="s">
        <v>0</v>
      </c>
      <c r="B246" s="231" t="s">
        <v>1</v>
      </c>
      <c r="C246" s="232" t="s">
        <v>2</v>
      </c>
      <c r="D246" s="4" t="s">
        <v>678</v>
      </c>
      <c r="E246" s="4" t="s">
        <v>704</v>
      </c>
      <c r="F246" s="234" t="s">
        <v>21</v>
      </c>
    </row>
    <row r="247" spans="1:6" x14ac:dyDescent="0.25">
      <c r="A247" s="549">
        <v>1</v>
      </c>
      <c r="B247" s="453">
        <v>2</v>
      </c>
      <c r="C247" s="453">
        <v>3</v>
      </c>
      <c r="D247" s="453">
        <v>4</v>
      </c>
      <c r="E247" s="453">
        <v>5</v>
      </c>
      <c r="F247" s="550" t="s">
        <v>22</v>
      </c>
    </row>
    <row r="248" spans="1:6" x14ac:dyDescent="0.25">
      <c r="A248" s="282">
        <v>823000</v>
      </c>
      <c r="B248" s="263"/>
      <c r="C248" s="513" t="s">
        <v>304</v>
      </c>
      <c r="D248" s="201">
        <f t="shared" ref="D248:E251" si="14">D237</f>
        <v>190850</v>
      </c>
      <c r="E248" s="201">
        <f t="shared" si="14"/>
        <v>190850</v>
      </c>
      <c r="F248" s="293">
        <f t="shared" ref="F248:F252" si="15">IFERROR((E248/D248)*100,"")</f>
        <v>100</v>
      </c>
    </row>
    <row r="249" spans="1:6" x14ac:dyDescent="0.25">
      <c r="A249" s="276">
        <v>823200</v>
      </c>
      <c r="B249" s="277"/>
      <c r="C249" s="515" t="s">
        <v>659</v>
      </c>
      <c r="D249" s="280">
        <f t="shared" si="14"/>
        <v>190850</v>
      </c>
      <c r="E249" s="280">
        <f t="shared" si="14"/>
        <v>190850</v>
      </c>
      <c r="F249" s="278">
        <f t="shared" si="15"/>
        <v>100</v>
      </c>
    </row>
    <row r="250" spans="1:6" x14ac:dyDescent="0.25">
      <c r="A250" s="227">
        <v>823210</v>
      </c>
      <c r="B250" s="20" t="s">
        <v>3</v>
      </c>
      <c r="C250" s="514" t="s">
        <v>660</v>
      </c>
      <c r="D250" s="202">
        <f t="shared" si="14"/>
        <v>190850</v>
      </c>
      <c r="E250" s="202">
        <f t="shared" si="14"/>
        <v>190850</v>
      </c>
      <c r="F250" s="279">
        <f t="shared" si="15"/>
        <v>100</v>
      </c>
    </row>
    <row r="251" spans="1:6" ht="15.75" thickBot="1" x14ac:dyDescent="0.3">
      <c r="A251" s="332">
        <v>823212</v>
      </c>
      <c r="B251" s="32" t="s">
        <v>3</v>
      </c>
      <c r="C251" s="551" t="s">
        <v>661</v>
      </c>
      <c r="D251" s="334">
        <f t="shared" si="14"/>
        <v>190850</v>
      </c>
      <c r="E251" s="334">
        <f t="shared" si="14"/>
        <v>190850</v>
      </c>
      <c r="F251" s="439">
        <f t="shared" si="15"/>
        <v>100</v>
      </c>
    </row>
    <row r="252" spans="1:6" ht="15.75" thickBot="1" x14ac:dyDescent="0.3">
      <c r="A252" s="552"/>
      <c r="B252" s="553"/>
      <c r="C252" s="554" t="s">
        <v>305</v>
      </c>
      <c r="D252" s="408">
        <f>D249</f>
        <v>190850</v>
      </c>
      <c r="E252" s="408">
        <f>E249</f>
        <v>190850</v>
      </c>
      <c r="F252" s="555">
        <f t="shared" si="15"/>
        <v>100</v>
      </c>
    </row>
  </sheetData>
  <mergeCells count="6">
    <mergeCell ref="B1:F1"/>
    <mergeCell ref="A2:F2"/>
    <mergeCell ref="B4:F4"/>
    <mergeCell ref="A245:F245"/>
    <mergeCell ref="A242:F242"/>
    <mergeCell ref="A243:F243"/>
  </mergeCells>
  <pageMargins left="0.25" right="0.25" top="0.75" bottom="0.75" header="0.3" footer="0.3"/>
  <pageSetup paperSize="9" scale="94" orientation="portrait" r:id="rId1"/>
  <rowBreaks count="4" manualBreakCount="4">
    <brk id="89" max="5" man="1"/>
    <brk id="132" max="5" man="1"/>
    <brk id="178" max="5" man="1"/>
    <brk id="219" max="5" man="1"/>
  </rowBreaks>
  <ignoredErrors>
    <ignoredError sqref="B250:B25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view="pageLayout" zoomScaleNormal="120" workbookViewId="0">
      <selection activeCell="F19" sqref="F19"/>
    </sheetView>
  </sheetViews>
  <sheetFormatPr defaultRowHeight="15" x14ac:dyDescent="0.25"/>
  <cols>
    <col min="1" max="1" width="11.42578125" customWidth="1"/>
    <col min="2" max="2" width="37.7109375" customWidth="1"/>
    <col min="3" max="3" width="12.28515625" customWidth="1"/>
    <col min="4" max="4" width="13" customWidth="1"/>
    <col min="5" max="5" width="8.42578125" customWidth="1"/>
  </cols>
  <sheetData>
    <row r="1" spans="1:6" x14ac:dyDescent="0.25">
      <c r="A1" s="674" t="s">
        <v>285</v>
      </c>
      <c r="B1" s="674"/>
    </row>
    <row r="2" spans="1:6" x14ac:dyDescent="0.25">
      <c r="A2" s="143"/>
      <c r="B2" s="143"/>
      <c r="C2" s="143"/>
      <c r="D2" s="143"/>
      <c r="E2" s="143"/>
      <c r="F2" s="143"/>
    </row>
    <row r="3" spans="1:6" x14ac:dyDescent="0.25">
      <c r="A3" s="675" t="s">
        <v>297</v>
      </c>
      <c r="B3" s="675"/>
      <c r="C3" s="675"/>
      <c r="D3" s="675"/>
      <c r="E3" s="675"/>
      <c r="F3" s="675"/>
    </row>
    <row r="4" spans="1:6" x14ac:dyDescent="0.25">
      <c r="A4" s="143"/>
      <c r="B4" s="143"/>
      <c r="C4" s="143"/>
      <c r="D4" s="143"/>
      <c r="E4" s="143"/>
      <c r="F4" s="143"/>
    </row>
    <row r="5" spans="1:6" ht="30" customHeight="1" x14ac:dyDescent="0.25">
      <c r="A5" s="652" t="s">
        <v>290</v>
      </c>
      <c r="B5" s="652"/>
      <c r="C5" s="652"/>
      <c r="D5" s="652"/>
      <c r="E5" s="652"/>
      <c r="F5" s="652"/>
    </row>
    <row r="6" spans="1:6" ht="19.5" customHeight="1" x14ac:dyDescent="0.25">
      <c r="A6" s="238"/>
      <c r="B6" s="238"/>
      <c r="C6" s="238"/>
      <c r="D6" s="238"/>
      <c r="E6" s="238"/>
      <c r="F6" s="238"/>
    </row>
    <row r="7" spans="1:6" ht="15.75" thickBot="1" x14ac:dyDescent="0.3">
      <c r="A7" s="676" t="s">
        <v>310</v>
      </c>
      <c r="B7" s="676"/>
      <c r="C7" s="676"/>
      <c r="D7" s="676"/>
      <c r="E7" s="676"/>
      <c r="F7" s="676"/>
    </row>
    <row r="8" spans="1:6" ht="15.75" thickBot="1" x14ac:dyDescent="0.3">
      <c r="A8" s="671" t="s">
        <v>292</v>
      </c>
      <c r="B8" s="672"/>
      <c r="C8" s="672"/>
      <c r="D8" s="672"/>
      <c r="E8" s="672"/>
      <c r="F8" s="673"/>
    </row>
    <row r="9" spans="1:6" s="261" customFormat="1" ht="101.25" customHeight="1" thickBot="1" x14ac:dyDescent="0.25">
      <c r="A9" s="382" t="s">
        <v>402</v>
      </c>
      <c r="B9" s="383" t="s">
        <v>156</v>
      </c>
      <c r="C9" s="587" t="str">
        <f>'Ukupan proračun'!$C$22</f>
        <v>IZMJENE I DOPUNE PRORAČUNA ZA 2024. GODINU</v>
      </c>
      <c r="D9" s="587" t="str">
        <f>'Ukupan proračun'!$D$22</f>
        <v>NACRT PRORAČUNA ZA 2025. GODINU</v>
      </c>
      <c r="E9" s="383" t="s">
        <v>254</v>
      </c>
      <c r="F9" s="384" t="s">
        <v>294</v>
      </c>
    </row>
    <row r="10" spans="1:6" x14ac:dyDescent="0.25">
      <c r="A10" s="379"/>
      <c r="B10" s="380">
        <v>2</v>
      </c>
      <c r="C10" s="380">
        <v>3</v>
      </c>
      <c r="D10" s="380">
        <v>4</v>
      </c>
      <c r="E10" s="380">
        <v>5</v>
      </c>
      <c r="F10" s="381">
        <v>6</v>
      </c>
    </row>
    <row r="11" spans="1:6" ht="17.25" customHeight="1" x14ac:dyDescent="0.25">
      <c r="A11" s="290" t="s">
        <v>3</v>
      </c>
      <c r="B11" s="229" t="s">
        <v>97</v>
      </c>
      <c r="C11" s="291">
        <f>'Poseban dio - GV'!E16</f>
        <v>402260</v>
      </c>
      <c r="D11" s="291">
        <f>'Poseban dio - GV'!F16</f>
        <v>345400</v>
      </c>
      <c r="E11" s="291">
        <f>D11/C11*100</f>
        <v>85.864863521105747</v>
      </c>
      <c r="F11" s="292">
        <f>SUM(D11/D13*100)</f>
        <v>2.5443830570902395</v>
      </c>
    </row>
    <row r="12" spans="1:6" ht="20.25" customHeight="1" thickBot="1" x14ac:dyDescent="0.3">
      <c r="A12" s="385" t="s">
        <v>17</v>
      </c>
      <c r="B12" s="333" t="s">
        <v>157</v>
      </c>
      <c r="C12" s="386">
        <f>'Poseban dio - GV'!E66</f>
        <v>15927740</v>
      </c>
      <c r="D12" s="386">
        <f>'Poseban dio - GV'!F66</f>
        <v>13229600</v>
      </c>
      <c r="E12" s="386">
        <f>D12/C12*100</f>
        <v>83.060120268161086</v>
      </c>
      <c r="F12" s="387">
        <f>SUM(D12/D13*100)</f>
        <v>97.455616942909757</v>
      </c>
    </row>
    <row r="13" spans="1:6" s="117" customFormat="1" ht="15.75" thickBot="1" x14ac:dyDescent="0.3">
      <c r="A13" s="388"/>
      <c r="B13" s="389" t="s">
        <v>158</v>
      </c>
      <c r="C13" s="390">
        <f>SUM(C11:C12)</f>
        <v>16330000</v>
      </c>
      <c r="D13" s="390">
        <f>SUM(D11:D12)</f>
        <v>13575000</v>
      </c>
      <c r="E13" s="390">
        <f>D13/C13*100</f>
        <v>83.129210042865893</v>
      </c>
      <c r="F13" s="391">
        <f>SUM(F11:F12)</f>
        <v>100</v>
      </c>
    </row>
  </sheetData>
  <mergeCells count="5">
    <mergeCell ref="A8:F8"/>
    <mergeCell ref="A1:B1"/>
    <mergeCell ref="A3:F3"/>
    <mergeCell ref="A5:F5"/>
    <mergeCell ref="A7:F7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6"/>
  <sheetViews>
    <sheetView workbookViewId="0">
      <selection activeCell="J22" sqref="J22"/>
    </sheetView>
  </sheetViews>
  <sheetFormatPr defaultRowHeight="15" x14ac:dyDescent="0.25"/>
  <cols>
    <col min="1" max="1" width="6.7109375" customWidth="1"/>
    <col min="2" max="2" width="5.7109375" customWidth="1"/>
    <col min="3" max="3" width="7.42578125" customWidth="1"/>
    <col min="4" max="4" width="52.7109375" customWidth="1"/>
    <col min="5" max="5" width="13.5703125" customWidth="1"/>
    <col min="6" max="6" width="12.42578125" customWidth="1"/>
    <col min="8" max="10" width="10.85546875" bestFit="1" customWidth="1"/>
  </cols>
  <sheetData>
    <row r="1" spans="1:6" ht="15.75" thickBot="1" x14ac:dyDescent="0.3">
      <c r="A1" s="676" t="s">
        <v>316</v>
      </c>
      <c r="B1" s="676"/>
      <c r="C1" s="676"/>
      <c r="D1" s="676"/>
      <c r="E1" s="676"/>
      <c r="F1" s="676"/>
    </row>
    <row r="2" spans="1:6" x14ac:dyDescent="0.25">
      <c r="A2" s="677" t="s">
        <v>97</v>
      </c>
      <c r="B2" s="678"/>
      <c r="C2" s="678"/>
      <c r="D2" s="678"/>
      <c r="E2" s="256" t="s">
        <v>64</v>
      </c>
      <c r="F2" s="257">
        <v>2100</v>
      </c>
    </row>
    <row r="3" spans="1:6" x14ac:dyDescent="0.25">
      <c r="A3" s="679"/>
      <c r="B3" s="680"/>
      <c r="C3" s="680"/>
      <c r="D3" s="680"/>
      <c r="E3" s="258" t="s">
        <v>65</v>
      </c>
      <c r="F3" s="259" t="s">
        <v>3</v>
      </c>
    </row>
    <row r="4" spans="1:6" ht="36.75" x14ac:dyDescent="0.25">
      <c r="A4" s="679"/>
      <c r="B4" s="680"/>
      <c r="C4" s="680"/>
      <c r="D4" s="680"/>
      <c r="E4" s="260" t="s">
        <v>154</v>
      </c>
      <c r="F4" s="259">
        <v>1210001</v>
      </c>
    </row>
    <row r="5" spans="1:6" ht="15.75" thickBot="1" x14ac:dyDescent="0.3">
      <c r="A5" s="681"/>
      <c r="B5" s="682"/>
      <c r="C5" s="682"/>
      <c r="D5" s="682"/>
      <c r="E5" s="392" t="s">
        <v>72</v>
      </c>
      <c r="F5" s="393" t="s">
        <v>162</v>
      </c>
    </row>
    <row r="6" spans="1:6" ht="57" customHeight="1" thickBot="1" x14ac:dyDescent="0.3">
      <c r="A6" s="398" t="s">
        <v>66</v>
      </c>
      <c r="B6" s="399" t="s">
        <v>67</v>
      </c>
      <c r="C6" s="399" t="s">
        <v>98</v>
      </c>
      <c r="D6" s="399" t="s">
        <v>99</v>
      </c>
      <c r="E6" s="628" t="s">
        <v>681</v>
      </c>
      <c r="F6" s="400" t="s">
        <v>707</v>
      </c>
    </row>
    <row r="7" spans="1:6" x14ac:dyDescent="0.25">
      <c r="A7" s="517"/>
      <c r="B7" s="518"/>
      <c r="C7" s="519">
        <v>611000</v>
      </c>
      <c r="D7" s="520" t="s">
        <v>68</v>
      </c>
      <c r="E7" s="521">
        <f>SUM(E8:E9)</f>
        <v>121620</v>
      </c>
      <c r="F7" s="598">
        <f>SUM(F8:F9)</f>
        <v>122500</v>
      </c>
    </row>
    <row r="8" spans="1:6" x14ac:dyDescent="0.25">
      <c r="A8" s="221" t="s">
        <v>256</v>
      </c>
      <c r="B8" s="222" t="s">
        <v>3</v>
      </c>
      <c r="C8" s="193">
        <v>611100</v>
      </c>
      <c r="D8" s="98" t="s">
        <v>23</v>
      </c>
      <c r="E8" s="205">
        <v>110890</v>
      </c>
      <c r="F8" s="599">
        <v>111250</v>
      </c>
    </row>
    <row r="9" spans="1:6" x14ac:dyDescent="0.25">
      <c r="A9" s="221" t="s">
        <v>256</v>
      </c>
      <c r="B9" s="222" t="s">
        <v>3</v>
      </c>
      <c r="C9" s="98">
        <v>611200</v>
      </c>
      <c r="D9" s="98" t="s">
        <v>25</v>
      </c>
      <c r="E9" s="205">
        <v>10730</v>
      </c>
      <c r="F9" s="599">
        <v>11250</v>
      </c>
    </row>
    <row r="10" spans="1:6" x14ac:dyDescent="0.25">
      <c r="A10" s="219"/>
      <c r="B10" s="220"/>
      <c r="C10" s="195">
        <v>612000</v>
      </c>
      <c r="D10" s="194" t="s">
        <v>69</v>
      </c>
      <c r="E10" s="201">
        <f>SUM(E11)</f>
        <v>11640</v>
      </c>
      <c r="F10" s="600">
        <f>SUM(F11)</f>
        <v>12000</v>
      </c>
    </row>
    <row r="11" spans="1:6" x14ac:dyDescent="0.25">
      <c r="A11" s="221" t="s">
        <v>256</v>
      </c>
      <c r="B11" s="222" t="s">
        <v>3</v>
      </c>
      <c r="C11" s="98">
        <v>612100</v>
      </c>
      <c r="D11" s="98" t="s">
        <v>24</v>
      </c>
      <c r="E11" s="205">
        <v>11640</v>
      </c>
      <c r="F11" s="599">
        <v>12000</v>
      </c>
    </row>
    <row r="12" spans="1:6" x14ac:dyDescent="0.25">
      <c r="A12" s="219"/>
      <c r="B12" s="220"/>
      <c r="C12" s="194">
        <v>613000</v>
      </c>
      <c r="D12" s="194" t="s">
        <v>70</v>
      </c>
      <c r="E12" s="201">
        <f>SUM(E13)</f>
        <v>193000</v>
      </c>
      <c r="F12" s="600">
        <f>SUM(F13)</f>
        <v>134900</v>
      </c>
    </row>
    <row r="13" spans="1:6" x14ac:dyDescent="0.25">
      <c r="A13" s="221" t="s">
        <v>256</v>
      </c>
      <c r="B13" s="222" t="s">
        <v>3</v>
      </c>
      <c r="C13" s="98">
        <v>613900</v>
      </c>
      <c r="D13" s="98" t="s">
        <v>33</v>
      </c>
      <c r="E13" s="205">
        <v>193000</v>
      </c>
      <c r="F13" s="214">
        <v>134900</v>
      </c>
    </row>
    <row r="14" spans="1:6" x14ac:dyDescent="0.25">
      <c r="A14" s="219"/>
      <c r="B14" s="220"/>
      <c r="C14" s="194">
        <v>614000</v>
      </c>
      <c r="D14" s="194" t="s">
        <v>71</v>
      </c>
      <c r="E14" s="201">
        <f>SUM(E15)</f>
        <v>76000</v>
      </c>
      <c r="F14" s="600">
        <f>SUM(F15)</f>
        <v>76000</v>
      </c>
    </row>
    <row r="15" spans="1:6" ht="15.75" thickBot="1" x14ac:dyDescent="0.3">
      <c r="A15" s="223" t="s">
        <v>265</v>
      </c>
      <c r="B15" s="222" t="s">
        <v>3</v>
      </c>
      <c r="C15" s="98">
        <v>614300</v>
      </c>
      <c r="D15" s="98" t="s">
        <v>137</v>
      </c>
      <c r="E15" s="202">
        <v>76000</v>
      </c>
      <c r="F15" s="601">
        <v>76000</v>
      </c>
    </row>
    <row r="16" spans="1:6" ht="15.75" thickBot="1" x14ac:dyDescent="0.3">
      <c r="A16" s="405"/>
      <c r="B16" s="406"/>
      <c r="C16" s="407"/>
      <c r="D16" s="407" t="s">
        <v>158</v>
      </c>
      <c r="E16" s="408">
        <f>E7+E10+E12+E14</f>
        <v>402260</v>
      </c>
      <c r="F16" s="431">
        <f>F7+F10+F12+F14</f>
        <v>345400</v>
      </c>
    </row>
    <row r="17" spans="1:9" ht="11.25" customHeight="1" thickBot="1" x14ac:dyDescent="0.3"/>
    <row r="18" spans="1:9" ht="12" customHeight="1" x14ac:dyDescent="0.25">
      <c r="A18" s="677" t="s">
        <v>157</v>
      </c>
      <c r="B18" s="678"/>
      <c r="C18" s="678"/>
      <c r="D18" s="678"/>
      <c r="E18" s="256" t="s">
        <v>64</v>
      </c>
      <c r="F18" s="257" t="s">
        <v>165</v>
      </c>
    </row>
    <row r="19" spans="1:9" ht="12" customHeight="1" x14ac:dyDescent="0.25">
      <c r="A19" s="679"/>
      <c r="B19" s="680"/>
      <c r="C19" s="680"/>
      <c r="D19" s="680"/>
      <c r="E19" s="258" t="s">
        <v>65</v>
      </c>
      <c r="F19" s="259" t="s">
        <v>326</v>
      </c>
    </row>
    <row r="20" spans="1:9" ht="35.25" customHeight="1" x14ac:dyDescent="0.25">
      <c r="A20" s="679"/>
      <c r="B20" s="680"/>
      <c r="C20" s="680"/>
      <c r="D20" s="680"/>
      <c r="E20" s="260" t="s">
        <v>154</v>
      </c>
      <c r="F20" s="259" t="s">
        <v>327</v>
      </c>
    </row>
    <row r="21" spans="1:9" ht="15.75" thickBot="1" x14ac:dyDescent="0.3">
      <c r="A21" s="681"/>
      <c r="B21" s="682"/>
      <c r="C21" s="682"/>
      <c r="D21" s="682"/>
      <c r="E21" s="392" t="s">
        <v>72</v>
      </c>
      <c r="F21" s="393" t="s">
        <v>682</v>
      </c>
    </row>
    <row r="22" spans="1:9" ht="49.5" customHeight="1" thickBot="1" x14ac:dyDescent="0.3">
      <c r="A22" s="398" t="s">
        <v>66</v>
      </c>
      <c r="B22" s="399" t="s">
        <v>67</v>
      </c>
      <c r="C22" s="399" t="s">
        <v>98</v>
      </c>
      <c r="D22" s="399" t="s">
        <v>99</v>
      </c>
      <c r="E22" s="597" t="str">
        <f>E6</f>
        <v>Izmjene i dopune Proračuna za 2024. godinu</v>
      </c>
      <c r="F22" s="400" t="str">
        <f>F6</f>
        <v>Nacrt Proračuna za 2025. godinu</v>
      </c>
    </row>
    <row r="23" spans="1:9" x14ac:dyDescent="0.25">
      <c r="A23" s="517"/>
      <c r="B23" s="518"/>
      <c r="C23" s="526">
        <v>600000</v>
      </c>
      <c r="D23" s="527" t="s">
        <v>187</v>
      </c>
      <c r="E23" s="528">
        <v>75000</v>
      </c>
      <c r="F23" s="529">
        <v>75000</v>
      </c>
    </row>
    <row r="24" spans="1:9" ht="11.25" customHeight="1" x14ac:dyDescent="0.25">
      <c r="A24" s="225"/>
      <c r="B24" s="226"/>
      <c r="C24" s="195">
        <v>611000</v>
      </c>
      <c r="D24" s="194" t="s">
        <v>68</v>
      </c>
      <c r="E24" s="201">
        <f>SUM(E25:E26)</f>
        <v>2508380</v>
      </c>
      <c r="F24" s="204">
        <f>SUM(F25:F26)</f>
        <v>2663500</v>
      </c>
    </row>
    <row r="25" spans="1:9" x14ac:dyDescent="0.25">
      <c r="A25" s="221" t="s">
        <v>256</v>
      </c>
      <c r="B25" s="222" t="s">
        <v>3</v>
      </c>
      <c r="C25" s="193">
        <v>611100</v>
      </c>
      <c r="D25" s="98" t="s">
        <v>23</v>
      </c>
      <c r="E25" s="202">
        <f>SUM(Rashodi!D13-'Poseban dio - GV'!E8)</f>
        <v>2074110</v>
      </c>
      <c r="F25" s="203">
        <f>SUM(Rashodi!E13-'Poseban dio - GV'!F8)</f>
        <v>2163750</v>
      </c>
    </row>
    <row r="26" spans="1:9" x14ac:dyDescent="0.25">
      <c r="A26" s="223" t="s">
        <v>256</v>
      </c>
      <c r="B26" s="224" t="s">
        <v>3</v>
      </c>
      <c r="C26" s="200">
        <v>611200</v>
      </c>
      <c r="D26" s="98" t="s">
        <v>25</v>
      </c>
      <c r="E26" s="202">
        <f>SUM(Rashodi!D15-'Poseban dio - GV'!E9)</f>
        <v>434270</v>
      </c>
      <c r="F26" s="203">
        <f>SUM(Rashodi!E15-'Poseban dio - GV'!F9)</f>
        <v>499750</v>
      </c>
    </row>
    <row r="27" spans="1:9" ht="12.75" customHeight="1" x14ac:dyDescent="0.25">
      <c r="A27" s="225"/>
      <c r="B27" s="226"/>
      <c r="C27" s="195">
        <v>612000</v>
      </c>
      <c r="D27" s="194" t="s">
        <v>69</v>
      </c>
      <c r="E27" s="201">
        <f>SUM(E28)</f>
        <v>223860</v>
      </c>
      <c r="F27" s="204">
        <f>SUM(F28)</f>
        <v>233500</v>
      </c>
    </row>
    <row r="28" spans="1:9" x14ac:dyDescent="0.25">
      <c r="A28" s="223" t="s">
        <v>256</v>
      </c>
      <c r="B28" s="224" t="s">
        <v>3</v>
      </c>
      <c r="C28" s="200">
        <v>612100</v>
      </c>
      <c r="D28" s="200" t="s">
        <v>24</v>
      </c>
      <c r="E28" s="202">
        <f>SUM(Rashodi!D27-'Poseban dio - GV'!E11)</f>
        <v>223860</v>
      </c>
      <c r="F28" s="203">
        <f>SUM(Rashodi!E27-'Poseban dio - GV'!F11)</f>
        <v>233500</v>
      </c>
    </row>
    <row r="29" spans="1:9" ht="12" customHeight="1" x14ac:dyDescent="0.25">
      <c r="A29" s="225"/>
      <c r="B29" s="226"/>
      <c r="C29" s="195">
        <v>613000</v>
      </c>
      <c r="D29" s="194" t="s">
        <v>70</v>
      </c>
      <c r="E29" s="201">
        <f>SUM(E30:E37)</f>
        <v>1858070</v>
      </c>
      <c r="F29" s="204">
        <f>SUM(F30:F37)</f>
        <v>1896990</v>
      </c>
      <c r="I29" s="216"/>
    </row>
    <row r="30" spans="1:9" x14ac:dyDescent="0.25">
      <c r="A30" s="223" t="s">
        <v>256</v>
      </c>
      <c r="B30" s="224" t="s">
        <v>3</v>
      </c>
      <c r="C30" s="199">
        <v>613100</v>
      </c>
      <c r="D30" s="200" t="s">
        <v>26</v>
      </c>
      <c r="E30" s="205">
        <f>SUM(Rashodi!D31)</f>
        <v>19000</v>
      </c>
      <c r="F30" s="214">
        <f>SUM(Rashodi!E31)</f>
        <v>22000</v>
      </c>
      <c r="I30" s="216"/>
    </row>
    <row r="31" spans="1:9" x14ac:dyDescent="0.25">
      <c r="A31" s="223" t="s">
        <v>259</v>
      </c>
      <c r="B31" s="224" t="s">
        <v>3</v>
      </c>
      <c r="C31" s="98">
        <v>613200</v>
      </c>
      <c r="D31" s="98" t="s">
        <v>27</v>
      </c>
      <c r="E31" s="202">
        <f>SUM(Rashodi!D34)</f>
        <v>85000</v>
      </c>
      <c r="F31" s="203">
        <f>SUM(Rashodi!E34)</f>
        <v>85000</v>
      </c>
    </row>
    <row r="32" spans="1:9" x14ac:dyDescent="0.25">
      <c r="A32" s="223" t="s">
        <v>263</v>
      </c>
      <c r="B32" s="224" t="s">
        <v>3</v>
      </c>
      <c r="C32" s="98">
        <v>613300</v>
      </c>
      <c r="D32" s="98" t="s">
        <v>28</v>
      </c>
      <c r="E32" s="202">
        <f>SUM(Rashodi!D39)</f>
        <v>634500</v>
      </c>
      <c r="F32" s="203">
        <f>SUM(Rashodi!E39)</f>
        <v>635000</v>
      </c>
    </row>
    <row r="33" spans="1:6" x14ac:dyDescent="0.25">
      <c r="A33" s="223" t="s">
        <v>256</v>
      </c>
      <c r="B33" s="224" t="s">
        <v>59</v>
      </c>
      <c r="C33" s="98">
        <v>613400</v>
      </c>
      <c r="D33" s="98" t="s">
        <v>29</v>
      </c>
      <c r="E33" s="202">
        <f>SUM(Rashodi!D51)</f>
        <v>149500</v>
      </c>
      <c r="F33" s="203">
        <f>SUM(Rashodi!E51)</f>
        <v>151500</v>
      </c>
    </row>
    <row r="34" spans="1:6" x14ac:dyDescent="0.25">
      <c r="A34" s="223" t="s">
        <v>259</v>
      </c>
      <c r="B34" s="224" t="s">
        <v>3</v>
      </c>
      <c r="C34" s="98">
        <v>613500</v>
      </c>
      <c r="D34" s="98" t="s">
        <v>30</v>
      </c>
      <c r="E34" s="202">
        <f>SUM(Rashodi!D59)</f>
        <v>304000</v>
      </c>
      <c r="F34" s="203">
        <f>SUM(Rashodi!E59)</f>
        <v>300670</v>
      </c>
    </row>
    <row r="35" spans="1:6" ht="22.5" customHeight="1" x14ac:dyDescent="0.25">
      <c r="A35" s="299" t="s">
        <v>357</v>
      </c>
      <c r="B35" s="283" t="s">
        <v>353</v>
      </c>
      <c r="C35" s="98">
        <v>613700</v>
      </c>
      <c r="D35" s="98" t="s">
        <v>31</v>
      </c>
      <c r="E35" s="202">
        <f>SUM(Rashodi!D64)</f>
        <v>286500</v>
      </c>
      <c r="F35" s="203">
        <f>SUM(Rashodi!E64)</f>
        <v>337000</v>
      </c>
    </row>
    <row r="36" spans="1:6" x14ac:dyDescent="0.25">
      <c r="A36" s="223" t="s">
        <v>256</v>
      </c>
      <c r="B36" s="224" t="s">
        <v>3</v>
      </c>
      <c r="C36" s="98">
        <v>613800</v>
      </c>
      <c r="D36" s="98" t="s">
        <v>32</v>
      </c>
      <c r="E36" s="202">
        <f>SUM(Rashodi!D78)</f>
        <v>8000</v>
      </c>
      <c r="F36" s="203">
        <f>SUM(Rashodi!E78)</f>
        <v>9320</v>
      </c>
    </row>
    <row r="37" spans="1:6" x14ac:dyDescent="0.25">
      <c r="A37" s="223" t="s">
        <v>256</v>
      </c>
      <c r="B37" s="224" t="s">
        <v>59</v>
      </c>
      <c r="C37" s="98">
        <v>613900</v>
      </c>
      <c r="D37" s="98" t="s">
        <v>33</v>
      </c>
      <c r="E37" s="202">
        <f>SUM(Rashodi!D83-'Poseban dio - GV'!E13)</f>
        <v>371570</v>
      </c>
      <c r="F37" s="203">
        <f>SUM(Rashodi!E83-'Poseban dio - GV'!F13)</f>
        <v>356500</v>
      </c>
    </row>
    <row r="38" spans="1:6" ht="13.5" customHeight="1" x14ac:dyDescent="0.25">
      <c r="A38" s="225"/>
      <c r="B38" s="226"/>
      <c r="C38" s="210">
        <v>614000</v>
      </c>
      <c r="D38" s="208" t="s">
        <v>71</v>
      </c>
      <c r="E38" s="201">
        <f>SUM(E39:E48)</f>
        <v>2202100</v>
      </c>
      <c r="F38" s="204">
        <f>SUM(F39:F48)</f>
        <v>2002100</v>
      </c>
    </row>
    <row r="39" spans="1:6" ht="21.75" customHeight="1" x14ac:dyDescent="0.25">
      <c r="A39" s="299" t="s">
        <v>358</v>
      </c>
      <c r="B39" s="224" t="s">
        <v>60</v>
      </c>
      <c r="C39" s="215">
        <v>614100</v>
      </c>
      <c r="D39" s="213" t="s">
        <v>36</v>
      </c>
      <c r="E39" s="205">
        <f>SUM(Rashodi!D114)</f>
        <v>830300</v>
      </c>
      <c r="F39" s="214">
        <f>SUM(Rashodi!E114)</f>
        <v>830300</v>
      </c>
    </row>
    <row r="40" spans="1:6" ht="24" customHeight="1" x14ac:dyDescent="0.25">
      <c r="A40" s="299" t="s">
        <v>359</v>
      </c>
      <c r="B40" s="224" t="s">
        <v>59</v>
      </c>
      <c r="C40" s="212">
        <v>614200</v>
      </c>
      <c r="D40" s="209" t="s">
        <v>37</v>
      </c>
      <c r="E40" s="202">
        <f>SUM(Rashodi!D122)</f>
        <v>605000</v>
      </c>
      <c r="F40" s="203">
        <f>SUM(Rashodi!E122)</f>
        <v>435000</v>
      </c>
    </row>
    <row r="41" spans="1:6" ht="15.75" thickBot="1" x14ac:dyDescent="0.3">
      <c r="A41" s="306" t="s">
        <v>265</v>
      </c>
      <c r="B41" s="307" t="s">
        <v>3</v>
      </c>
      <c r="C41" s="308">
        <v>614300</v>
      </c>
      <c r="D41" s="309" t="s">
        <v>137</v>
      </c>
      <c r="E41" s="310">
        <f>SUM(Rashodi!D130-'Poseban dio - GV'!E15)</f>
        <v>545000</v>
      </c>
      <c r="F41" s="311">
        <f>SUM(Rashodi!E130-'Poseban dio - GV'!F15)</f>
        <v>515000</v>
      </c>
    </row>
    <row r="42" spans="1:6" x14ac:dyDescent="0.25">
      <c r="A42" s="677" t="s">
        <v>157</v>
      </c>
      <c r="B42" s="678"/>
      <c r="C42" s="678"/>
      <c r="D42" s="678"/>
      <c r="E42" s="256" t="s">
        <v>64</v>
      </c>
      <c r="F42" s="257" t="s">
        <v>165</v>
      </c>
    </row>
    <row r="43" spans="1:6" x14ac:dyDescent="0.25">
      <c r="A43" s="679"/>
      <c r="B43" s="680"/>
      <c r="C43" s="680"/>
      <c r="D43" s="680"/>
      <c r="E43" s="258" t="s">
        <v>65</v>
      </c>
      <c r="F43" s="259" t="s">
        <v>326</v>
      </c>
    </row>
    <row r="44" spans="1:6" ht="36.75" x14ac:dyDescent="0.25">
      <c r="A44" s="679"/>
      <c r="B44" s="680"/>
      <c r="C44" s="680"/>
      <c r="D44" s="680"/>
      <c r="E44" s="260" t="s">
        <v>154</v>
      </c>
      <c r="F44" s="259" t="s">
        <v>327</v>
      </c>
    </row>
    <row r="45" spans="1:6" ht="15.75" thickBot="1" x14ac:dyDescent="0.3">
      <c r="A45" s="681"/>
      <c r="B45" s="682"/>
      <c r="C45" s="682"/>
      <c r="D45" s="682"/>
      <c r="E45" s="392" t="s">
        <v>72</v>
      </c>
      <c r="F45" s="393" t="s">
        <v>682</v>
      </c>
    </row>
    <row r="46" spans="1:6" ht="51.75" thickBot="1" x14ac:dyDescent="0.3">
      <c r="A46" s="398" t="s">
        <v>66</v>
      </c>
      <c r="B46" s="399" t="s">
        <v>67</v>
      </c>
      <c r="C46" s="399" t="s">
        <v>98</v>
      </c>
      <c r="D46" s="399" t="s">
        <v>99</v>
      </c>
      <c r="E46" s="597" t="s">
        <v>681</v>
      </c>
      <c r="F46" s="400" t="s">
        <v>707</v>
      </c>
    </row>
    <row r="47" spans="1:6" x14ac:dyDescent="0.25">
      <c r="A47" s="410" t="s">
        <v>360</v>
      </c>
      <c r="B47" s="411" t="s">
        <v>60</v>
      </c>
      <c r="C47" s="412">
        <v>614400</v>
      </c>
      <c r="D47" s="413" t="s">
        <v>38</v>
      </c>
      <c r="E47" s="414">
        <f>SUM(Rashodi!D146)</f>
        <v>191800</v>
      </c>
      <c r="F47" s="415">
        <f>SUM(Rashodi!E146)</f>
        <v>191800</v>
      </c>
    </row>
    <row r="48" spans="1:6" x14ac:dyDescent="0.25">
      <c r="A48" s="221" t="s">
        <v>262</v>
      </c>
      <c r="B48" s="222" t="s">
        <v>3</v>
      </c>
      <c r="C48" s="193">
        <v>614800</v>
      </c>
      <c r="D48" s="98" t="s">
        <v>39</v>
      </c>
      <c r="E48" s="202">
        <f>SUM(Rashodi!D154)</f>
        <v>30000</v>
      </c>
      <c r="F48" s="203">
        <f>SUM(Rashodi!E154)</f>
        <v>30000</v>
      </c>
    </row>
    <row r="49" spans="1:10" x14ac:dyDescent="0.25">
      <c r="A49" s="225"/>
      <c r="B49" s="226"/>
      <c r="C49" s="195">
        <v>615000</v>
      </c>
      <c r="D49" s="194" t="s">
        <v>108</v>
      </c>
      <c r="E49" s="201">
        <f>SUM(E50:E54)</f>
        <v>235000</v>
      </c>
      <c r="F49" s="204">
        <f>SUM(F50:F54)</f>
        <v>145000</v>
      </c>
    </row>
    <row r="50" spans="1:10" x14ac:dyDescent="0.25">
      <c r="A50" s="223" t="s">
        <v>268</v>
      </c>
      <c r="B50" s="222" t="s">
        <v>3</v>
      </c>
      <c r="C50" s="98">
        <v>615100</v>
      </c>
      <c r="D50" s="98" t="s">
        <v>40</v>
      </c>
      <c r="E50" s="202">
        <f>SUM(Rashodi!D159)</f>
        <v>50000</v>
      </c>
      <c r="F50" s="203">
        <f>SUM(Rashodi!E159)</f>
        <v>50000</v>
      </c>
    </row>
    <row r="51" spans="1:10" x14ac:dyDescent="0.25">
      <c r="A51" s="223" t="s">
        <v>361</v>
      </c>
      <c r="B51" s="222" t="s">
        <v>17</v>
      </c>
      <c r="C51" s="98">
        <v>615200</v>
      </c>
      <c r="D51" s="98" t="s">
        <v>41</v>
      </c>
      <c r="E51" s="202">
        <f>SUM(Rashodi!D162)</f>
        <v>5000</v>
      </c>
      <c r="F51" s="203">
        <f>SUM(Rashodi!E162)</f>
        <v>5000</v>
      </c>
    </row>
    <row r="52" spans="1:10" x14ac:dyDescent="0.25">
      <c r="A52" s="221" t="s">
        <v>273</v>
      </c>
      <c r="B52" s="222" t="s">
        <v>60</v>
      </c>
      <c r="C52" s="98">
        <v>615300</v>
      </c>
      <c r="D52" s="98" t="s">
        <v>42</v>
      </c>
      <c r="E52" s="202">
        <f>SUM(Rashodi!D165)</f>
        <v>50000</v>
      </c>
      <c r="F52" s="203">
        <f>SUM(Rashodi!E165)</f>
        <v>50000</v>
      </c>
    </row>
    <row r="53" spans="1:10" x14ac:dyDescent="0.25">
      <c r="A53" s="221"/>
      <c r="B53" s="222" t="s">
        <v>3</v>
      </c>
      <c r="C53" s="98">
        <v>615400</v>
      </c>
      <c r="D53" s="98" t="s">
        <v>370</v>
      </c>
      <c r="E53" s="202">
        <f>Rashodi!D168</f>
        <v>120000</v>
      </c>
      <c r="F53" s="202">
        <f>Rashodi!E168</f>
        <v>30000</v>
      </c>
    </row>
    <row r="54" spans="1:10" x14ac:dyDescent="0.25">
      <c r="A54" s="223" t="s">
        <v>265</v>
      </c>
      <c r="B54" s="222" t="s">
        <v>18</v>
      </c>
      <c r="C54" s="193">
        <v>615700</v>
      </c>
      <c r="D54" s="98" t="s">
        <v>43</v>
      </c>
      <c r="E54" s="202">
        <f>SUM(Rashodi!D171)</f>
        <v>10000</v>
      </c>
      <c r="F54" s="203">
        <f>SUM(Rashodi!E171)</f>
        <v>10000</v>
      </c>
    </row>
    <row r="55" spans="1:10" x14ac:dyDescent="0.25">
      <c r="A55" s="225"/>
      <c r="B55" s="226"/>
      <c r="C55" s="195">
        <v>616000</v>
      </c>
      <c r="D55" s="194" t="s">
        <v>190</v>
      </c>
      <c r="E55" s="201">
        <f>SUM(E56)</f>
        <v>201150</v>
      </c>
      <c r="F55" s="204">
        <f>SUM(F56)</f>
        <v>191200</v>
      </c>
    </row>
    <row r="56" spans="1:10" x14ac:dyDescent="0.25">
      <c r="A56" s="223" t="s">
        <v>266</v>
      </c>
      <c r="B56" s="222" t="s">
        <v>3</v>
      </c>
      <c r="C56" s="98">
        <v>616200</v>
      </c>
      <c r="D56" s="98" t="s">
        <v>44</v>
      </c>
      <c r="E56" s="202">
        <f>SUM(Rashodi!D175)</f>
        <v>201150</v>
      </c>
      <c r="F56" s="203">
        <f>SUM(Rashodi!E175)</f>
        <v>191200</v>
      </c>
    </row>
    <row r="57" spans="1:10" x14ac:dyDescent="0.25">
      <c r="A57" s="225"/>
      <c r="B57" s="226"/>
      <c r="C57" s="195">
        <v>821000</v>
      </c>
      <c r="D57" s="194" t="s">
        <v>188</v>
      </c>
      <c r="E57" s="201">
        <f>SUM(E58:E63)</f>
        <v>8433330</v>
      </c>
      <c r="F57" s="204">
        <f>SUM(F58:F63)</f>
        <v>5831460</v>
      </c>
    </row>
    <row r="58" spans="1:10" x14ac:dyDescent="0.25">
      <c r="A58" s="221" t="s">
        <v>258</v>
      </c>
      <c r="B58" s="222" t="s">
        <v>59</v>
      </c>
      <c r="C58" s="193">
        <v>821100</v>
      </c>
      <c r="D58" s="98" t="s">
        <v>192</v>
      </c>
      <c r="E58" s="202">
        <f>SUM(Rashodi!D184)</f>
        <v>380000</v>
      </c>
      <c r="F58" s="203">
        <f>SUM(Rashodi!E184)</f>
        <v>250000</v>
      </c>
    </row>
    <row r="59" spans="1:10" ht="27.75" customHeight="1" x14ac:dyDescent="0.25">
      <c r="A59" s="300" t="s">
        <v>362</v>
      </c>
      <c r="B59" s="284" t="s">
        <v>354</v>
      </c>
      <c r="C59" s="193">
        <v>821200</v>
      </c>
      <c r="D59" s="98" t="s">
        <v>45</v>
      </c>
      <c r="E59" s="202">
        <f>SUM(Rashodi!D189)</f>
        <v>6497130</v>
      </c>
      <c r="F59" s="203">
        <f>SUM(Rashodi!E189)</f>
        <v>4266460</v>
      </c>
    </row>
    <row r="60" spans="1:10" x14ac:dyDescent="0.25">
      <c r="A60" s="221" t="s">
        <v>256</v>
      </c>
      <c r="B60" s="222" t="s">
        <v>59</v>
      </c>
      <c r="C60" s="193">
        <v>821300</v>
      </c>
      <c r="D60" s="98" t="s">
        <v>46</v>
      </c>
      <c r="E60" s="202">
        <f>SUM(Rashodi!D209)</f>
        <v>40000</v>
      </c>
      <c r="F60" s="202">
        <f>SUM(Rashodi!E209)</f>
        <v>130000</v>
      </c>
    </row>
    <row r="61" spans="1:10" x14ac:dyDescent="0.25">
      <c r="A61" s="221" t="s">
        <v>258</v>
      </c>
      <c r="B61" s="222" t="s">
        <v>16</v>
      </c>
      <c r="C61" s="193">
        <v>821400</v>
      </c>
      <c r="D61" s="98" t="s">
        <v>50</v>
      </c>
      <c r="E61" s="202">
        <f>SUM(Rashodi!D215)</f>
        <v>20000</v>
      </c>
      <c r="F61" s="203">
        <f>SUM(Rashodi!E215)</f>
        <v>10000</v>
      </c>
      <c r="J61" s="216"/>
    </row>
    <row r="62" spans="1:10" x14ac:dyDescent="0.25">
      <c r="A62" s="223" t="s">
        <v>265</v>
      </c>
      <c r="B62" s="222" t="s">
        <v>63</v>
      </c>
      <c r="C62" s="193">
        <v>821500</v>
      </c>
      <c r="D62" s="98" t="s">
        <v>47</v>
      </c>
      <c r="E62" s="202">
        <f>SUM(Rashodi!D218)</f>
        <v>46600</v>
      </c>
      <c r="F62" s="203">
        <f>SUM(Rashodi!E218)</f>
        <v>70000</v>
      </c>
      <c r="H62" s="216"/>
    </row>
    <row r="63" spans="1:10" x14ac:dyDescent="0.25">
      <c r="A63" s="221" t="s">
        <v>363</v>
      </c>
      <c r="B63" s="222" t="s">
        <v>140</v>
      </c>
      <c r="C63" s="193">
        <v>821600</v>
      </c>
      <c r="D63" s="98" t="s">
        <v>48</v>
      </c>
      <c r="E63" s="202">
        <f>SUM(Rashodi!D224)</f>
        <v>1449600</v>
      </c>
      <c r="F63" s="203">
        <f>SUM(Rashodi!E224)</f>
        <v>1105000</v>
      </c>
    </row>
    <row r="64" spans="1:10" x14ac:dyDescent="0.25">
      <c r="A64" s="225"/>
      <c r="B64" s="226"/>
      <c r="C64" s="195">
        <v>823200</v>
      </c>
      <c r="D64" s="194" t="s">
        <v>191</v>
      </c>
      <c r="E64" s="201">
        <f>SUM(E65)</f>
        <v>190850</v>
      </c>
      <c r="F64" s="204">
        <f>SUM(F65)</f>
        <v>190850</v>
      </c>
    </row>
    <row r="65" spans="1:6" ht="15.75" thickBot="1" x14ac:dyDescent="0.3">
      <c r="A65" s="401"/>
      <c r="B65" s="402" t="s">
        <v>3</v>
      </c>
      <c r="C65" s="404">
        <v>823200</v>
      </c>
      <c r="D65" s="404" t="s">
        <v>49</v>
      </c>
      <c r="E65" s="334">
        <f>SUM(Rashodi!D238)</f>
        <v>190850</v>
      </c>
      <c r="F65" s="335">
        <f>SUM(Rashodi!E238)</f>
        <v>190850</v>
      </c>
    </row>
    <row r="66" spans="1:6" ht="15.75" thickBot="1" x14ac:dyDescent="0.3">
      <c r="A66" s="405"/>
      <c r="B66" s="406"/>
      <c r="C66" s="407"/>
      <c r="D66" s="407" t="s">
        <v>158</v>
      </c>
      <c r="E66" s="408">
        <f>E64+E57+E55+E49+E38+E29+E27+E24+E23</f>
        <v>15927740</v>
      </c>
      <c r="F66" s="409">
        <f>F64+F57+F55+F49+F38+F29+F27+F24+F23</f>
        <v>13229600</v>
      </c>
    </row>
  </sheetData>
  <mergeCells count="4">
    <mergeCell ref="A2:D5"/>
    <mergeCell ref="A1:F1"/>
    <mergeCell ref="A18:D21"/>
    <mergeCell ref="A42:D45"/>
  </mergeCells>
  <pageMargins left="0.25" right="0.25" top="0.75" bottom="0.75" header="0.3" footer="0.3"/>
  <pageSetup paperSize="9" scale="98" orientation="portrait" r:id="rId1"/>
  <rowBreaks count="1" manualBreakCount="1">
    <brk id="4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"/>
  <sheetViews>
    <sheetView view="pageLayout" workbookViewId="0">
      <selection activeCell="B18" sqref="B18"/>
    </sheetView>
  </sheetViews>
  <sheetFormatPr defaultRowHeight="15" x14ac:dyDescent="0.25"/>
  <cols>
    <col min="1" max="1" width="8.140625" customWidth="1"/>
    <col min="2" max="2" width="41.28515625" customWidth="1"/>
    <col min="3" max="3" width="11.7109375" customWidth="1"/>
    <col min="4" max="4" width="13" customWidth="1"/>
    <col min="5" max="5" width="8.140625" customWidth="1"/>
    <col min="6" max="6" width="9.42578125" customWidth="1"/>
  </cols>
  <sheetData>
    <row r="1" spans="1:6" ht="15.75" thickBot="1" x14ac:dyDescent="0.3">
      <c r="A1" s="668" t="s">
        <v>663</v>
      </c>
      <c r="B1" s="668"/>
      <c r="C1" s="668"/>
      <c r="D1" s="668"/>
      <c r="E1" s="668"/>
      <c r="F1" s="668"/>
    </row>
    <row r="2" spans="1:6" ht="22.5" customHeight="1" thickBot="1" x14ac:dyDescent="0.3">
      <c r="A2" s="683" t="s">
        <v>159</v>
      </c>
      <c r="B2" s="684"/>
      <c r="C2" s="684"/>
      <c r="D2" s="684"/>
      <c r="E2" s="684"/>
      <c r="F2" s="685"/>
    </row>
    <row r="3" spans="1:6" ht="90" thickBot="1" x14ac:dyDescent="0.3">
      <c r="A3" s="419" t="s">
        <v>402</v>
      </c>
      <c r="B3" s="420" t="s">
        <v>156</v>
      </c>
      <c r="C3" s="587" t="str">
        <f>'Ukupan proračun'!$C$22</f>
        <v>IZMJENE I DOPUNE PRORAČUNA ZA 2024. GODINU</v>
      </c>
      <c r="D3" s="420" t="str">
        <f>'Ukupan proračun'!$D$22</f>
        <v>NACRT PRORAČUNA ZA 2025. GODINU</v>
      </c>
      <c r="E3" s="420" t="s">
        <v>293</v>
      </c>
      <c r="F3" s="400" t="s">
        <v>295</v>
      </c>
    </row>
    <row r="4" spans="1:6" x14ac:dyDescent="0.25">
      <c r="A4" s="416">
        <v>1</v>
      </c>
      <c r="B4" s="417">
        <v>2</v>
      </c>
      <c r="C4" s="417">
        <v>3</v>
      </c>
      <c r="D4" s="417">
        <v>4</v>
      </c>
      <c r="E4" s="417">
        <v>5</v>
      </c>
      <c r="F4" s="418">
        <v>6</v>
      </c>
    </row>
    <row r="5" spans="1:6" ht="18" customHeight="1" x14ac:dyDescent="0.25">
      <c r="A5" s="301" t="s">
        <v>326</v>
      </c>
      <c r="B5" s="228" t="s">
        <v>157</v>
      </c>
      <c r="C5" s="198"/>
      <c r="D5" s="198"/>
      <c r="E5" s="198"/>
      <c r="F5" s="302"/>
    </row>
    <row r="6" spans="1:6" ht="18" customHeight="1" x14ac:dyDescent="0.25">
      <c r="A6" s="303" t="s">
        <v>3</v>
      </c>
      <c r="B6" s="235" t="s">
        <v>73</v>
      </c>
      <c r="C6" s="236">
        <f>SUM('Poseban dio- potr.jedinice'!E18)</f>
        <v>348170</v>
      </c>
      <c r="D6" s="236">
        <f>SUM('Poseban dio- potr.jedinice'!F18)</f>
        <v>432720</v>
      </c>
      <c r="E6" s="237">
        <f>D6/C6*100</f>
        <v>124.28411408220121</v>
      </c>
      <c r="F6" s="304">
        <f>D6/$D$16*100</f>
        <v>3.2708471911471246</v>
      </c>
    </row>
    <row r="7" spans="1:6" ht="18" customHeight="1" x14ac:dyDescent="0.25">
      <c r="A7" s="303" t="s">
        <v>17</v>
      </c>
      <c r="B7" s="235" t="s">
        <v>160</v>
      </c>
      <c r="C7" s="236">
        <f>SUM('Poseban dio- potr.jedinice'!E42)</f>
        <v>1016900</v>
      </c>
      <c r="D7" s="236">
        <f>SUM('Poseban dio- potr.jedinice'!F42)</f>
        <v>1085690</v>
      </c>
      <c r="E7" s="237">
        <f t="shared" ref="E7:E15" si="0">D7/C7*100</f>
        <v>106.76467695938636</v>
      </c>
      <c r="F7" s="304">
        <f t="shared" ref="F7:F13" si="1">D7/$D$16*100</f>
        <v>8.2065217391304337</v>
      </c>
    </row>
    <row r="8" spans="1:6" ht="18" customHeight="1" x14ac:dyDescent="0.25">
      <c r="A8" s="303" t="s">
        <v>16</v>
      </c>
      <c r="B8" s="235" t="s">
        <v>74</v>
      </c>
      <c r="C8" s="236">
        <f>SUM('Poseban dio- potr.jedinice'!E57)</f>
        <v>175830</v>
      </c>
      <c r="D8" s="236">
        <f>SUM('Poseban dio- potr.jedinice'!F57)</f>
        <v>201830</v>
      </c>
      <c r="E8" s="237">
        <f t="shared" si="0"/>
        <v>114.78701018028778</v>
      </c>
      <c r="F8" s="304">
        <f t="shared" si="1"/>
        <v>1.5255941222712703</v>
      </c>
    </row>
    <row r="9" spans="1:6" ht="18" customHeight="1" x14ac:dyDescent="0.25">
      <c r="A9" s="303" t="s">
        <v>19</v>
      </c>
      <c r="B9" s="235" t="s">
        <v>75</v>
      </c>
      <c r="C9" s="236">
        <f>SUM('Poseban dio- potr.jedinice'!E78)</f>
        <v>719340</v>
      </c>
      <c r="D9" s="236">
        <f>SUM('Poseban dio- potr.jedinice'!F78)</f>
        <v>711360</v>
      </c>
      <c r="E9" s="237">
        <f t="shared" si="0"/>
        <v>98.890649762282095</v>
      </c>
      <c r="F9" s="304">
        <f t="shared" si="1"/>
        <v>5.3770333192235595</v>
      </c>
    </row>
    <row r="10" spans="1:6" ht="18" customHeight="1" x14ac:dyDescent="0.25">
      <c r="A10" s="303" t="s">
        <v>18</v>
      </c>
      <c r="B10" s="235" t="s">
        <v>76</v>
      </c>
      <c r="C10" s="236">
        <f>SUM('Poseban dio- potr.jedinice'!E99)</f>
        <v>8295720</v>
      </c>
      <c r="D10" s="236">
        <f>SUM('Poseban dio- potr.jedinice'!F99)</f>
        <v>5822400</v>
      </c>
      <c r="E10" s="237">
        <f t="shared" si="0"/>
        <v>70.185589677568672</v>
      </c>
      <c r="F10" s="304">
        <f t="shared" si="1"/>
        <v>44.010400919150996</v>
      </c>
    </row>
    <row r="11" spans="1:6" ht="25.5" customHeight="1" x14ac:dyDescent="0.25">
      <c r="A11" s="303" t="s">
        <v>175</v>
      </c>
      <c r="B11" s="235" t="s">
        <v>77</v>
      </c>
      <c r="C11" s="236">
        <f>SUM('Poseban dio- potr.jedinice'!E139)</f>
        <v>1659650</v>
      </c>
      <c r="D11" s="236">
        <f>SUM('Poseban dio- potr.jedinice'!F139)</f>
        <v>1340890</v>
      </c>
      <c r="E11" s="237">
        <f t="shared" si="0"/>
        <v>80.793540806796614</v>
      </c>
      <c r="F11" s="304">
        <f t="shared" si="1"/>
        <v>10.135529418878878</v>
      </c>
    </row>
    <row r="12" spans="1:6" ht="18.75" customHeight="1" x14ac:dyDescent="0.25">
      <c r="A12" s="303" t="s">
        <v>177</v>
      </c>
      <c r="B12" s="235" t="s">
        <v>693</v>
      </c>
      <c r="C12" s="236">
        <f>SUM('Poseban dio- potr.jedinice'!E155)</f>
        <v>697560</v>
      </c>
      <c r="D12" s="236">
        <f>SUM('Poseban dio- potr.jedinice'!F155)</f>
        <v>551140</v>
      </c>
      <c r="E12" s="237">
        <f t="shared" si="0"/>
        <v>79.009690922644651</v>
      </c>
      <c r="F12" s="304">
        <f t="shared" si="1"/>
        <v>4.1659611779645642</v>
      </c>
    </row>
    <row r="13" spans="1:6" ht="18" customHeight="1" x14ac:dyDescent="0.25">
      <c r="A13" s="303" t="s">
        <v>181</v>
      </c>
      <c r="B13" s="235" t="s">
        <v>78</v>
      </c>
      <c r="C13" s="236">
        <f>SUM('Poseban dio- potr.jedinice'!E178)</f>
        <v>2476800</v>
      </c>
      <c r="D13" s="236">
        <f>SUM('Poseban dio- potr.jedinice'!F178)</f>
        <v>2520470</v>
      </c>
      <c r="E13" s="237">
        <f t="shared" si="0"/>
        <v>101.76316214470285</v>
      </c>
      <c r="F13" s="304">
        <f t="shared" si="1"/>
        <v>19.051747596299208</v>
      </c>
    </row>
    <row r="14" spans="1:6" ht="18" customHeight="1" x14ac:dyDescent="0.25">
      <c r="A14" s="421" t="s">
        <v>184</v>
      </c>
      <c r="B14" s="422" t="s">
        <v>79</v>
      </c>
      <c r="C14" s="423">
        <f>SUM('Poseban dio- potr.jedinice'!E195)</f>
        <v>459800</v>
      </c>
      <c r="D14" s="423">
        <f>SUM('Poseban dio- potr.jedinice'!F195)</f>
        <v>428440</v>
      </c>
      <c r="E14" s="424">
        <f t="shared" si="0"/>
        <v>93.179643323183996</v>
      </c>
      <c r="F14" s="425">
        <f>D14/$D$16*100</f>
        <v>3.2384954949507168</v>
      </c>
    </row>
    <row r="15" spans="1:6" ht="18" customHeight="1" thickBot="1" x14ac:dyDescent="0.3">
      <c r="A15" s="603" t="s">
        <v>179</v>
      </c>
      <c r="B15" s="604" t="s">
        <v>683</v>
      </c>
      <c r="C15" s="423">
        <f>SUM('Poseban dio- potr.jedinice'!E207)</f>
        <v>77970</v>
      </c>
      <c r="D15" s="423">
        <f>SUM('Poseban dio- potr.jedinice'!F207)</f>
        <v>134660</v>
      </c>
      <c r="E15" s="424">
        <f t="shared" si="0"/>
        <v>172.70745158394254</v>
      </c>
      <c r="F15" s="425">
        <f>D15/$D$16*100</f>
        <v>1.0178690209832497</v>
      </c>
    </row>
    <row r="16" spans="1:6" ht="18" customHeight="1" thickBot="1" x14ac:dyDescent="0.3">
      <c r="A16" s="426"/>
      <c r="B16" s="427" t="s">
        <v>186</v>
      </c>
      <c r="C16" s="428">
        <f>SUM(C6:C14)</f>
        <v>15849770</v>
      </c>
      <c r="D16" s="428">
        <f>SUM(D6:D15)</f>
        <v>13229600</v>
      </c>
      <c r="E16" s="429">
        <f>D16/C16*100</f>
        <v>83.468719104441263</v>
      </c>
      <c r="F16" s="595">
        <f>SUM(F6:F14)</f>
        <v>98.982130979016745</v>
      </c>
    </row>
    <row r="19" spans="4:4" x14ac:dyDescent="0.25">
      <c r="D19" s="216"/>
    </row>
  </sheetData>
  <mergeCells count="2">
    <mergeCell ref="A2:F2"/>
    <mergeCell ref="A1:F1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7"/>
  <sheetViews>
    <sheetView showWhiteSpace="0" topLeftCell="A121" zoomScaleNormal="100" workbookViewId="0">
      <selection activeCell="I144" sqref="I144"/>
    </sheetView>
  </sheetViews>
  <sheetFormatPr defaultRowHeight="15" x14ac:dyDescent="0.25"/>
  <cols>
    <col min="1" max="1" width="7.28515625" customWidth="1"/>
    <col min="2" max="2" width="5.42578125" customWidth="1"/>
    <col min="3" max="3" width="9.7109375" customWidth="1"/>
    <col min="4" max="4" width="50.28515625" customWidth="1"/>
    <col min="5" max="5" width="14.140625" customWidth="1"/>
    <col min="6" max="6" width="13" customWidth="1"/>
    <col min="9" max="10" width="10.140625" bestFit="1" customWidth="1"/>
    <col min="12" max="12" width="10.140625" bestFit="1" customWidth="1"/>
  </cols>
  <sheetData>
    <row r="1" spans="1:12" ht="15.75" thickBot="1" x14ac:dyDescent="0.3">
      <c r="A1" s="676" t="s">
        <v>664</v>
      </c>
      <c r="B1" s="676"/>
      <c r="C1" s="676"/>
      <c r="D1" s="676"/>
      <c r="E1" s="676"/>
      <c r="F1" s="676"/>
    </row>
    <row r="2" spans="1:12" x14ac:dyDescent="0.25">
      <c r="A2" s="686" t="s">
        <v>163</v>
      </c>
      <c r="B2" s="687"/>
      <c r="C2" s="687"/>
      <c r="D2" s="687"/>
      <c r="E2" s="196" t="s">
        <v>64</v>
      </c>
      <c r="F2" s="240">
        <v>2200</v>
      </c>
    </row>
    <row r="3" spans="1:12" x14ac:dyDescent="0.25">
      <c r="A3" s="688"/>
      <c r="B3" s="689"/>
      <c r="C3" s="689"/>
      <c r="D3" s="689"/>
      <c r="E3" s="197" t="s">
        <v>65</v>
      </c>
      <c r="F3" s="241" t="s">
        <v>3</v>
      </c>
    </row>
    <row r="4" spans="1:12" ht="42.75" customHeight="1" x14ac:dyDescent="0.25">
      <c r="A4" s="688"/>
      <c r="B4" s="689"/>
      <c r="C4" s="689"/>
      <c r="D4" s="689"/>
      <c r="E4" s="197" t="s">
        <v>355</v>
      </c>
      <c r="F4" s="241" t="s">
        <v>164</v>
      </c>
    </row>
    <row r="5" spans="1:12" ht="18" customHeight="1" thickBot="1" x14ac:dyDescent="0.3">
      <c r="A5" s="690"/>
      <c r="B5" s="691"/>
      <c r="C5" s="691"/>
      <c r="D5" s="691"/>
      <c r="E5" s="305" t="s">
        <v>72</v>
      </c>
      <c r="F5" s="430" t="s">
        <v>162</v>
      </c>
      <c r="L5" s="216"/>
    </row>
    <row r="6" spans="1:12" ht="57.75" customHeight="1" thickBot="1" x14ac:dyDescent="0.3">
      <c r="A6" s="398" t="s">
        <v>66</v>
      </c>
      <c r="B6" s="399" t="s">
        <v>67</v>
      </c>
      <c r="C6" s="399" t="s">
        <v>401</v>
      </c>
      <c r="D6" s="399" t="s">
        <v>99</v>
      </c>
      <c r="E6" s="597" t="s">
        <v>681</v>
      </c>
      <c r="F6" s="400" t="s">
        <v>707</v>
      </c>
    </row>
    <row r="7" spans="1:12" ht="16.5" customHeight="1" x14ac:dyDescent="0.25">
      <c r="A7" s="517"/>
      <c r="B7" s="518" t="s">
        <v>3</v>
      </c>
      <c r="C7" s="526">
        <v>600000</v>
      </c>
      <c r="D7" s="527" t="s">
        <v>187</v>
      </c>
      <c r="E7" s="605">
        <v>75000</v>
      </c>
      <c r="F7" s="529">
        <v>75000</v>
      </c>
    </row>
    <row r="8" spans="1:12" x14ac:dyDescent="0.25">
      <c r="A8" s="219"/>
      <c r="B8" s="220"/>
      <c r="C8" s="195">
        <v>611000</v>
      </c>
      <c r="D8" s="194" t="s">
        <v>68</v>
      </c>
      <c r="E8" s="606">
        <f>SUM(E9:E10)</f>
        <v>152020</v>
      </c>
      <c r="F8" s="204">
        <f>SUM(F9:F10)</f>
        <v>148470</v>
      </c>
    </row>
    <row r="9" spans="1:12" x14ac:dyDescent="0.25">
      <c r="A9" s="221" t="s">
        <v>256</v>
      </c>
      <c r="B9" s="222" t="s">
        <v>3</v>
      </c>
      <c r="C9" s="193">
        <v>611100</v>
      </c>
      <c r="D9" s="98" t="s">
        <v>23</v>
      </c>
      <c r="E9" s="607">
        <v>139630</v>
      </c>
      <c r="F9" s="214">
        <v>136690</v>
      </c>
      <c r="G9" s="216"/>
    </row>
    <row r="10" spans="1:12" x14ac:dyDescent="0.25">
      <c r="A10" s="221" t="s">
        <v>256</v>
      </c>
      <c r="B10" s="222" t="s">
        <v>3</v>
      </c>
      <c r="C10" s="98">
        <v>611200</v>
      </c>
      <c r="D10" s="98" t="s">
        <v>25</v>
      </c>
      <c r="E10" s="607">
        <v>12390</v>
      </c>
      <c r="F10" s="214">
        <v>11780</v>
      </c>
      <c r="G10" s="216"/>
    </row>
    <row r="11" spans="1:12" x14ac:dyDescent="0.25">
      <c r="A11" s="219"/>
      <c r="B11" s="220"/>
      <c r="C11" s="195">
        <v>612000</v>
      </c>
      <c r="D11" s="194" t="s">
        <v>69</v>
      </c>
      <c r="E11" s="606">
        <f>SUM(E12)</f>
        <v>14650</v>
      </c>
      <c r="F11" s="204">
        <f>SUM(F12)</f>
        <v>14750</v>
      </c>
      <c r="G11" s="216"/>
    </row>
    <row r="12" spans="1:12" x14ac:dyDescent="0.25">
      <c r="A12" s="221" t="s">
        <v>256</v>
      </c>
      <c r="B12" s="222" t="s">
        <v>3</v>
      </c>
      <c r="C12" s="98">
        <v>612100</v>
      </c>
      <c r="D12" s="98" t="s">
        <v>24</v>
      </c>
      <c r="E12" s="607">
        <v>14650</v>
      </c>
      <c r="F12" s="214">
        <v>14750</v>
      </c>
      <c r="G12" s="216"/>
    </row>
    <row r="13" spans="1:12" x14ac:dyDescent="0.25">
      <c r="A13" s="219"/>
      <c r="B13" s="220"/>
      <c r="C13" s="195">
        <v>613000</v>
      </c>
      <c r="D13" s="194" t="s">
        <v>70</v>
      </c>
      <c r="E13" s="606">
        <f>SUM(E14:E15)</f>
        <v>106500</v>
      </c>
      <c r="F13" s="204">
        <f>SUM(F14:F15)</f>
        <v>114500</v>
      </c>
      <c r="G13" s="216"/>
    </row>
    <row r="14" spans="1:12" x14ac:dyDescent="0.25">
      <c r="A14" s="223" t="s">
        <v>256</v>
      </c>
      <c r="B14" s="224" t="s">
        <v>3</v>
      </c>
      <c r="C14" s="199">
        <v>613100</v>
      </c>
      <c r="D14" s="200" t="s">
        <v>26</v>
      </c>
      <c r="E14" s="607">
        <v>19000</v>
      </c>
      <c r="F14" s="214">
        <v>22000</v>
      </c>
      <c r="G14" s="216"/>
    </row>
    <row r="15" spans="1:12" x14ac:dyDescent="0.25">
      <c r="A15" s="401" t="s">
        <v>256</v>
      </c>
      <c r="B15" s="402" t="s">
        <v>194</v>
      </c>
      <c r="C15" s="404">
        <v>613900</v>
      </c>
      <c r="D15" s="404" t="s">
        <v>33</v>
      </c>
      <c r="E15" s="636">
        <v>87500</v>
      </c>
      <c r="F15" s="637">
        <v>92500</v>
      </c>
      <c r="G15" s="216"/>
    </row>
    <row r="16" spans="1:12" x14ac:dyDescent="0.25">
      <c r="A16" s="219"/>
      <c r="B16" s="220"/>
      <c r="C16" s="210">
        <v>821000</v>
      </c>
      <c r="D16" s="208" t="s">
        <v>188</v>
      </c>
      <c r="E16" s="606">
        <f>SUM(E17:E17)</f>
        <v>0</v>
      </c>
      <c r="F16" s="204">
        <f>SUM(F17:F17)</f>
        <v>80000</v>
      </c>
      <c r="G16" s="216"/>
    </row>
    <row r="17" spans="1:12" ht="16.5" customHeight="1" thickBot="1" x14ac:dyDescent="0.3">
      <c r="A17" s="223" t="s">
        <v>260</v>
      </c>
      <c r="B17" s="224" t="s">
        <v>3</v>
      </c>
      <c r="C17" s="199">
        <v>821300</v>
      </c>
      <c r="D17" s="200" t="s">
        <v>46</v>
      </c>
      <c r="E17" s="607">
        <v>0</v>
      </c>
      <c r="F17" s="214">
        <v>80000</v>
      </c>
    </row>
    <row r="18" spans="1:12" ht="15.75" thickBot="1" x14ac:dyDescent="0.3">
      <c r="A18" s="405"/>
      <c r="B18" s="406"/>
      <c r="C18" s="407"/>
      <c r="D18" s="407" t="s">
        <v>158</v>
      </c>
      <c r="E18" s="408">
        <f>SUM(E7+E8+E11+E13)</f>
        <v>348170</v>
      </c>
      <c r="F18" s="431">
        <f>SUM(F7+F8+F11+F13+F16)</f>
        <v>432720</v>
      </c>
    </row>
    <row r="19" spans="1:12" ht="12.75" customHeight="1" thickBot="1" x14ac:dyDescent="0.3">
      <c r="I19" s="216"/>
      <c r="J19" s="216"/>
    </row>
    <row r="20" spans="1:12" x14ac:dyDescent="0.25">
      <c r="A20" s="686" t="s">
        <v>161</v>
      </c>
      <c r="B20" s="687"/>
      <c r="C20" s="687"/>
      <c r="D20" s="687"/>
      <c r="E20" s="196" t="s">
        <v>64</v>
      </c>
      <c r="F20" s="240" t="s">
        <v>165</v>
      </c>
    </row>
    <row r="21" spans="1:12" x14ac:dyDescent="0.25">
      <c r="A21" s="688"/>
      <c r="B21" s="689"/>
      <c r="C21" s="689"/>
      <c r="D21" s="689"/>
      <c r="E21" s="197" t="s">
        <v>65</v>
      </c>
      <c r="F21" s="241" t="s">
        <v>17</v>
      </c>
      <c r="L21" s="216"/>
    </row>
    <row r="22" spans="1:12" ht="39" x14ac:dyDescent="0.25">
      <c r="A22" s="688"/>
      <c r="B22" s="689"/>
      <c r="C22" s="689"/>
      <c r="D22" s="689"/>
      <c r="E22" s="197" t="s">
        <v>355</v>
      </c>
      <c r="F22" s="241" t="s">
        <v>167</v>
      </c>
    </row>
    <row r="23" spans="1:12" ht="15.75" thickBot="1" x14ac:dyDescent="0.3">
      <c r="A23" s="690"/>
      <c r="B23" s="691"/>
      <c r="C23" s="691"/>
      <c r="D23" s="691"/>
      <c r="E23" s="305" t="s">
        <v>72</v>
      </c>
      <c r="F23" s="430" t="s">
        <v>684</v>
      </c>
    </row>
    <row r="24" spans="1:12" ht="51.75" thickBot="1" x14ac:dyDescent="0.3">
      <c r="A24" s="398" t="s">
        <v>66</v>
      </c>
      <c r="B24" s="399" t="s">
        <v>67</v>
      </c>
      <c r="C24" s="399" t="s">
        <v>401</v>
      </c>
      <c r="D24" s="399" t="s">
        <v>99</v>
      </c>
      <c r="E24" s="597" t="s">
        <v>681</v>
      </c>
      <c r="F24" s="400" t="s">
        <v>707</v>
      </c>
    </row>
    <row r="25" spans="1:12" x14ac:dyDescent="0.25">
      <c r="A25" s="517"/>
      <c r="B25" s="518"/>
      <c r="C25" s="519">
        <v>611000</v>
      </c>
      <c r="D25" s="520" t="s">
        <v>68</v>
      </c>
      <c r="E25" s="608">
        <f>SUM(E26:E27)</f>
        <v>442880</v>
      </c>
      <c r="F25" s="522">
        <f>SUM(F26:F27)</f>
        <v>512600</v>
      </c>
    </row>
    <row r="26" spans="1:12" x14ac:dyDescent="0.25">
      <c r="A26" s="221" t="s">
        <v>256</v>
      </c>
      <c r="B26" s="222" t="s">
        <v>3</v>
      </c>
      <c r="C26" s="193">
        <v>611100</v>
      </c>
      <c r="D26" s="98" t="s">
        <v>23</v>
      </c>
      <c r="E26" s="607">
        <v>362070</v>
      </c>
      <c r="F26" s="214">
        <v>396650</v>
      </c>
    </row>
    <row r="27" spans="1:12" x14ac:dyDescent="0.25">
      <c r="A27" s="221" t="s">
        <v>256</v>
      </c>
      <c r="B27" s="222" t="s">
        <v>3</v>
      </c>
      <c r="C27" s="98">
        <v>611200</v>
      </c>
      <c r="D27" s="98" t="s">
        <v>25</v>
      </c>
      <c r="E27" s="607">
        <v>80810</v>
      </c>
      <c r="F27" s="214">
        <v>115950</v>
      </c>
    </row>
    <row r="28" spans="1:12" x14ac:dyDescent="0.25">
      <c r="A28" s="219"/>
      <c r="B28" s="220"/>
      <c r="C28" s="195">
        <v>612000</v>
      </c>
      <c r="D28" s="194" t="s">
        <v>69</v>
      </c>
      <c r="E28" s="606">
        <f>SUM(E29)</f>
        <v>39150</v>
      </c>
      <c r="F28" s="204">
        <f>SUM(F29)</f>
        <v>42800</v>
      </c>
    </row>
    <row r="29" spans="1:12" x14ac:dyDescent="0.25">
      <c r="A29" s="221" t="s">
        <v>256</v>
      </c>
      <c r="B29" s="222" t="s">
        <v>3</v>
      </c>
      <c r="C29" s="98">
        <v>612100</v>
      </c>
      <c r="D29" s="98" t="s">
        <v>24</v>
      </c>
      <c r="E29" s="607">
        <v>39150</v>
      </c>
      <c r="F29" s="214">
        <v>42800</v>
      </c>
    </row>
    <row r="30" spans="1:12" x14ac:dyDescent="0.25">
      <c r="A30" s="219"/>
      <c r="B30" s="220"/>
      <c r="C30" s="195">
        <v>613000</v>
      </c>
      <c r="D30" s="194" t="s">
        <v>70</v>
      </c>
      <c r="E30" s="606">
        <f>SUM(E31:E37)</f>
        <v>519570</v>
      </c>
      <c r="F30" s="204">
        <f>SUM(F31:F37)</f>
        <v>509990</v>
      </c>
    </row>
    <row r="31" spans="1:12" x14ac:dyDescent="0.25">
      <c r="A31" s="221" t="s">
        <v>259</v>
      </c>
      <c r="B31" s="222" t="s">
        <v>3</v>
      </c>
      <c r="C31" s="98">
        <v>613200</v>
      </c>
      <c r="D31" s="98" t="s">
        <v>27</v>
      </c>
      <c r="E31" s="593">
        <v>85000</v>
      </c>
      <c r="F31" s="203">
        <v>85000</v>
      </c>
    </row>
    <row r="32" spans="1:12" x14ac:dyDescent="0.25">
      <c r="A32" s="221" t="s">
        <v>261</v>
      </c>
      <c r="B32" s="222" t="s">
        <v>3</v>
      </c>
      <c r="C32" s="98">
        <v>613300</v>
      </c>
      <c r="D32" s="98" t="s">
        <v>136</v>
      </c>
      <c r="E32" s="593">
        <v>59500</v>
      </c>
      <c r="F32" s="203">
        <v>60000</v>
      </c>
    </row>
    <row r="33" spans="1:6" x14ac:dyDescent="0.25">
      <c r="A33" s="221" t="s">
        <v>256</v>
      </c>
      <c r="B33" s="222" t="s">
        <v>3</v>
      </c>
      <c r="C33" s="98">
        <v>613400</v>
      </c>
      <c r="D33" s="98" t="s">
        <v>29</v>
      </c>
      <c r="E33" s="607">
        <v>91000</v>
      </c>
      <c r="F33" s="214">
        <v>91000</v>
      </c>
    </row>
    <row r="34" spans="1:6" x14ac:dyDescent="0.25">
      <c r="A34" s="221" t="s">
        <v>259</v>
      </c>
      <c r="B34" s="222" t="s">
        <v>3</v>
      </c>
      <c r="C34" s="98">
        <v>613500</v>
      </c>
      <c r="D34" s="98" t="s">
        <v>30</v>
      </c>
      <c r="E34" s="593">
        <v>29000</v>
      </c>
      <c r="F34" s="203">
        <v>27670</v>
      </c>
    </row>
    <row r="35" spans="1:6" x14ac:dyDescent="0.25">
      <c r="A35" s="221" t="s">
        <v>256</v>
      </c>
      <c r="B35" s="222" t="s">
        <v>3</v>
      </c>
      <c r="C35" s="98">
        <v>613700</v>
      </c>
      <c r="D35" s="98" t="s">
        <v>31</v>
      </c>
      <c r="E35" s="593">
        <v>90500</v>
      </c>
      <c r="F35" s="203">
        <v>91000</v>
      </c>
    </row>
    <row r="36" spans="1:6" x14ac:dyDescent="0.25">
      <c r="A36" s="221" t="s">
        <v>256</v>
      </c>
      <c r="B36" s="222" t="s">
        <v>3</v>
      </c>
      <c r="C36" s="98">
        <v>613800</v>
      </c>
      <c r="D36" s="98" t="s">
        <v>32</v>
      </c>
      <c r="E36" s="593">
        <v>4000</v>
      </c>
      <c r="F36" s="203">
        <v>5320</v>
      </c>
    </row>
    <row r="37" spans="1:6" x14ac:dyDescent="0.25">
      <c r="A37" s="221" t="s">
        <v>256</v>
      </c>
      <c r="B37" s="222" t="s">
        <v>3</v>
      </c>
      <c r="C37" s="98">
        <v>613900</v>
      </c>
      <c r="D37" s="98" t="s">
        <v>33</v>
      </c>
      <c r="E37" s="607">
        <v>160570</v>
      </c>
      <c r="F37" s="214">
        <v>150000</v>
      </c>
    </row>
    <row r="38" spans="1:6" x14ac:dyDescent="0.25">
      <c r="A38" s="219"/>
      <c r="B38" s="220"/>
      <c r="C38" s="195">
        <v>614000</v>
      </c>
      <c r="D38" s="194" t="s">
        <v>71</v>
      </c>
      <c r="E38" s="606">
        <f>SUM(E39:E39)</f>
        <v>300</v>
      </c>
      <c r="F38" s="204">
        <f>SUM(F39:F39)</f>
        <v>300</v>
      </c>
    </row>
    <row r="39" spans="1:6" x14ac:dyDescent="0.25">
      <c r="A39" s="221" t="s">
        <v>256</v>
      </c>
      <c r="B39" s="222" t="s">
        <v>3</v>
      </c>
      <c r="C39" s="98">
        <v>614100</v>
      </c>
      <c r="D39" s="98" t="s">
        <v>36</v>
      </c>
      <c r="E39" s="593">
        <v>300</v>
      </c>
      <c r="F39" s="203">
        <v>300</v>
      </c>
    </row>
    <row r="40" spans="1:6" x14ac:dyDescent="0.25">
      <c r="A40" s="219"/>
      <c r="B40" s="220"/>
      <c r="C40" s="195">
        <v>821000</v>
      </c>
      <c r="D40" s="194" t="s">
        <v>188</v>
      </c>
      <c r="E40" s="606">
        <f>SUM(E41)</f>
        <v>15000</v>
      </c>
      <c r="F40" s="204">
        <f>SUM(F41)</f>
        <v>20000</v>
      </c>
    </row>
    <row r="41" spans="1:6" ht="15.75" thickBot="1" x14ac:dyDescent="0.3">
      <c r="A41" s="401" t="s">
        <v>256</v>
      </c>
      <c r="B41" s="402" t="s">
        <v>3</v>
      </c>
      <c r="C41" s="403">
        <v>821300</v>
      </c>
      <c r="D41" s="404" t="s">
        <v>46</v>
      </c>
      <c r="E41" s="609">
        <v>15000</v>
      </c>
      <c r="F41" s="539">
        <v>20000</v>
      </c>
    </row>
    <row r="42" spans="1:6" ht="15.75" thickBot="1" x14ac:dyDescent="0.3">
      <c r="A42" s="405"/>
      <c r="B42" s="406"/>
      <c r="C42" s="407"/>
      <c r="D42" s="407" t="s">
        <v>158</v>
      </c>
      <c r="E42" s="408">
        <f>SUM(E25+E28+E30+E38+E40)</f>
        <v>1016900</v>
      </c>
      <c r="F42" s="409">
        <f>SUM(F25+F28+F30+F38+F40)</f>
        <v>1085690</v>
      </c>
    </row>
    <row r="43" spans="1:6" x14ac:dyDescent="0.25">
      <c r="A43" s="686" t="s">
        <v>168</v>
      </c>
      <c r="B43" s="687"/>
      <c r="C43" s="687"/>
      <c r="D43" s="687"/>
      <c r="E43" s="196" t="s">
        <v>64</v>
      </c>
      <c r="F43" s="240" t="s">
        <v>165</v>
      </c>
    </row>
    <row r="44" spans="1:6" x14ac:dyDescent="0.25">
      <c r="A44" s="688"/>
      <c r="B44" s="689"/>
      <c r="C44" s="689"/>
      <c r="D44" s="689"/>
      <c r="E44" s="197" t="s">
        <v>65</v>
      </c>
      <c r="F44" s="241" t="s">
        <v>16</v>
      </c>
    </row>
    <row r="45" spans="1:6" ht="39" x14ac:dyDescent="0.25">
      <c r="A45" s="688"/>
      <c r="B45" s="689"/>
      <c r="C45" s="689"/>
      <c r="D45" s="689"/>
      <c r="E45" s="197" t="s">
        <v>355</v>
      </c>
      <c r="F45" s="241" t="s">
        <v>169</v>
      </c>
    </row>
    <row r="46" spans="1:6" ht="15.75" thickBot="1" x14ac:dyDescent="0.3">
      <c r="A46" s="690"/>
      <c r="B46" s="691"/>
      <c r="C46" s="691"/>
      <c r="D46" s="691"/>
      <c r="E46" s="305" t="s">
        <v>72</v>
      </c>
      <c r="F46" s="430" t="s">
        <v>686</v>
      </c>
    </row>
    <row r="47" spans="1:6" ht="51.75" thickBot="1" x14ac:dyDescent="0.3">
      <c r="A47" s="398" t="s">
        <v>66</v>
      </c>
      <c r="B47" s="399" t="s">
        <v>67</v>
      </c>
      <c r="C47" s="399" t="s">
        <v>401</v>
      </c>
      <c r="D47" s="399" t="s">
        <v>99</v>
      </c>
      <c r="E47" s="597" t="s">
        <v>681</v>
      </c>
      <c r="F47" s="400" t="s">
        <v>707</v>
      </c>
    </row>
    <row r="48" spans="1:6" x14ac:dyDescent="0.25">
      <c r="A48" s="517"/>
      <c r="B48" s="518"/>
      <c r="C48" s="519">
        <v>611000</v>
      </c>
      <c r="D48" s="520" t="s">
        <v>68</v>
      </c>
      <c r="E48" s="521">
        <f>SUM(E49:E50)</f>
        <v>142980</v>
      </c>
      <c r="F48" s="598">
        <f>SUM(F49:F50)</f>
        <v>175880</v>
      </c>
    </row>
    <row r="49" spans="1:6" x14ac:dyDescent="0.25">
      <c r="A49" s="221" t="s">
        <v>256</v>
      </c>
      <c r="B49" s="222" t="s">
        <v>3</v>
      </c>
      <c r="C49" s="193">
        <v>611100</v>
      </c>
      <c r="D49" s="98" t="s">
        <v>23</v>
      </c>
      <c r="E49" s="205">
        <v>122130</v>
      </c>
      <c r="F49" s="599">
        <v>147860</v>
      </c>
    </row>
    <row r="50" spans="1:6" x14ac:dyDescent="0.25">
      <c r="A50" s="221" t="s">
        <v>256</v>
      </c>
      <c r="B50" s="222" t="s">
        <v>3</v>
      </c>
      <c r="C50" s="98">
        <v>611200</v>
      </c>
      <c r="D50" s="98" t="s">
        <v>25</v>
      </c>
      <c r="E50" s="205">
        <v>20850</v>
      </c>
      <c r="F50" s="599">
        <v>28020</v>
      </c>
    </row>
    <row r="51" spans="1:6" x14ac:dyDescent="0.25">
      <c r="A51" s="219"/>
      <c r="B51" s="220"/>
      <c r="C51" s="195">
        <v>612000</v>
      </c>
      <c r="D51" s="194" t="s">
        <v>69</v>
      </c>
      <c r="E51" s="201">
        <f>SUM(E52)</f>
        <v>12850</v>
      </c>
      <c r="F51" s="600">
        <f>SUM(F52)</f>
        <v>15950</v>
      </c>
    </row>
    <row r="52" spans="1:6" x14ac:dyDescent="0.25">
      <c r="A52" s="221" t="s">
        <v>256</v>
      </c>
      <c r="B52" s="222" t="s">
        <v>3</v>
      </c>
      <c r="C52" s="98">
        <v>612100</v>
      </c>
      <c r="D52" s="98" t="s">
        <v>24</v>
      </c>
      <c r="E52" s="205">
        <v>12850</v>
      </c>
      <c r="F52" s="599">
        <v>15950</v>
      </c>
    </row>
    <row r="53" spans="1:6" x14ac:dyDescent="0.25">
      <c r="A53" s="219"/>
      <c r="B53" s="220"/>
      <c r="C53" s="195">
        <v>613000</v>
      </c>
      <c r="D53" s="194" t="s">
        <v>70</v>
      </c>
      <c r="E53" s="201">
        <f>SUM(E54)</f>
        <v>10000</v>
      </c>
      <c r="F53" s="600">
        <f>SUM(F54)</f>
        <v>0</v>
      </c>
    </row>
    <row r="54" spans="1:6" x14ac:dyDescent="0.25">
      <c r="A54" s="221" t="s">
        <v>256</v>
      </c>
      <c r="B54" s="222" t="s">
        <v>3</v>
      </c>
      <c r="C54" s="98">
        <v>613900</v>
      </c>
      <c r="D54" s="98" t="s">
        <v>33</v>
      </c>
      <c r="E54" s="205">
        <v>10000</v>
      </c>
      <c r="F54" s="599">
        <v>0</v>
      </c>
    </row>
    <row r="55" spans="1:6" x14ac:dyDescent="0.25">
      <c r="A55" s="219"/>
      <c r="B55" s="220"/>
      <c r="C55" s="195">
        <v>615000</v>
      </c>
      <c r="D55" s="194" t="s">
        <v>108</v>
      </c>
      <c r="E55" s="201">
        <f>SUM(E56:E56)</f>
        <v>10000</v>
      </c>
      <c r="F55" s="600">
        <f>SUM(F56:F56)</f>
        <v>10000</v>
      </c>
    </row>
    <row r="56" spans="1:6" ht="15.75" thickBot="1" x14ac:dyDescent="0.3">
      <c r="A56" s="523" t="s">
        <v>265</v>
      </c>
      <c r="B56" s="524" t="s">
        <v>18</v>
      </c>
      <c r="C56" s="525">
        <v>615700</v>
      </c>
      <c r="D56" s="525" t="s">
        <v>43</v>
      </c>
      <c r="E56" s="538">
        <v>10000</v>
      </c>
      <c r="F56" s="610">
        <v>10000</v>
      </c>
    </row>
    <row r="57" spans="1:6" ht="15.75" thickBot="1" x14ac:dyDescent="0.3">
      <c r="A57" s="405"/>
      <c r="B57" s="406"/>
      <c r="C57" s="407"/>
      <c r="D57" s="407" t="s">
        <v>158</v>
      </c>
      <c r="E57" s="408">
        <f>SUM(E48+E51+E55+E53)</f>
        <v>175830</v>
      </c>
      <c r="F57" s="409">
        <f>SUM(F48+F51+F53+F55)</f>
        <v>201830</v>
      </c>
    </row>
    <row r="58" spans="1:6" ht="15.75" thickBot="1" x14ac:dyDescent="0.3"/>
    <row r="59" spans="1:6" x14ac:dyDescent="0.25">
      <c r="A59" s="686" t="s">
        <v>170</v>
      </c>
      <c r="B59" s="687"/>
      <c r="C59" s="687"/>
      <c r="D59" s="687"/>
      <c r="E59" s="196" t="s">
        <v>64</v>
      </c>
      <c r="F59" s="240" t="s">
        <v>165</v>
      </c>
    </row>
    <row r="60" spans="1:6" x14ac:dyDescent="0.25">
      <c r="A60" s="688"/>
      <c r="B60" s="689"/>
      <c r="C60" s="689"/>
      <c r="D60" s="689"/>
      <c r="E60" s="197" t="s">
        <v>65</v>
      </c>
      <c r="F60" s="241" t="s">
        <v>19</v>
      </c>
    </row>
    <row r="61" spans="1:6" ht="39" x14ac:dyDescent="0.25">
      <c r="A61" s="688"/>
      <c r="B61" s="689"/>
      <c r="C61" s="689"/>
      <c r="D61" s="689"/>
      <c r="E61" s="197" t="s">
        <v>355</v>
      </c>
      <c r="F61" s="241" t="s">
        <v>171</v>
      </c>
    </row>
    <row r="62" spans="1:6" ht="15.75" thickBot="1" x14ac:dyDescent="0.3">
      <c r="A62" s="690"/>
      <c r="B62" s="691"/>
      <c r="C62" s="691"/>
      <c r="D62" s="691"/>
      <c r="E62" s="305" t="s">
        <v>72</v>
      </c>
      <c r="F62" s="430" t="s">
        <v>685</v>
      </c>
    </row>
    <row r="63" spans="1:6" ht="51.75" thickBot="1" x14ac:dyDescent="0.3">
      <c r="A63" s="398" t="s">
        <v>66</v>
      </c>
      <c r="B63" s="399" t="s">
        <v>67</v>
      </c>
      <c r="C63" s="399" t="s">
        <v>401</v>
      </c>
      <c r="D63" s="399" t="s">
        <v>99</v>
      </c>
      <c r="E63" s="597" t="s">
        <v>681</v>
      </c>
      <c r="F63" s="400" t="s">
        <v>707</v>
      </c>
    </row>
    <row r="64" spans="1:6" x14ac:dyDescent="0.25">
      <c r="A64" s="517"/>
      <c r="B64" s="518"/>
      <c r="C64" s="519">
        <v>611000</v>
      </c>
      <c r="D64" s="520" t="s">
        <v>68</v>
      </c>
      <c r="E64" s="608">
        <f>SUM(E65:E66)</f>
        <v>240800</v>
      </c>
      <c r="F64" s="522">
        <f>SUM(F65:F66)</f>
        <v>243890</v>
      </c>
    </row>
    <row r="65" spans="1:6" x14ac:dyDescent="0.25">
      <c r="A65" s="221" t="s">
        <v>256</v>
      </c>
      <c r="B65" s="222" t="s">
        <v>3</v>
      </c>
      <c r="C65" s="193">
        <v>611100</v>
      </c>
      <c r="D65" s="98" t="s">
        <v>23</v>
      </c>
      <c r="E65" s="607">
        <v>200090</v>
      </c>
      <c r="F65" s="214">
        <v>198470</v>
      </c>
    </row>
    <row r="66" spans="1:6" x14ac:dyDescent="0.25">
      <c r="A66" s="221" t="s">
        <v>256</v>
      </c>
      <c r="B66" s="222" t="s">
        <v>3</v>
      </c>
      <c r="C66" s="98">
        <v>611200</v>
      </c>
      <c r="D66" s="98" t="s">
        <v>25</v>
      </c>
      <c r="E66" s="607">
        <v>40710</v>
      </c>
      <c r="F66" s="214">
        <v>45420</v>
      </c>
    </row>
    <row r="67" spans="1:6" x14ac:dyDescent="0.25">
      <c r="A67" s="219"/>
      <c r="B67" s="220"/>
      <c r="C67" s="195">
        <v>612000</v>
      </c>
      <c r="D67" s="194" t="s">
        <v>69</v>
      </c>
      <c r="E67" s="606">
        <f>SUM(E68)</f>
        <v>22540</v>
      </c>
      <c r="F67" s="204">
        <f>SUM(F68)</f>
        <v>21420</v>
      </c>
    </row>
    <row r="68" spans="1:6" x14ac:dyDescent="0.25">
      <c r="A68" s="221" t="s">
        <v>256</v>
      </c>
      <c r="B68" s="222" t="s">
        <v>3</v>
      </c>
      <c r="C68" s="98">
        <v>612100</v>
      </c>
      <c r="D68" s="98" t="s">
        <v>24</v>
      </c>
      <c r="E68" s="607">
        <v>22540</v>
      </c>
      <c r="F68" s="214">
        <v>21420</v>
      </c>
    </row>
    <row r="69" spans="1:6" x14ac:dyDescent="0.25">
      <c r="A69" s="225"/>
      <c r="B69" s="226"/>
      <c r="C69" s="195">
        <v>613000</v>
      </c>
      <c r="D69" s="194" t="s">
        <v>70</v>
      </c>
      <c r="E69" s="606">
        <f>SUM(E70:E71)</f>
        <v>34000</v>
      </c>
      <c r="F69" s="204">
        <f>SUM(F70:F71)</f>
        <v>34000</v>
      </c>
    </row>
    <row r="70" spans="1:6" x14ac:dyDescent="0.25">
      <c r="A70" s="221" t="s">
        <v>256</v>
      </c>
      <c r="B70" s="222" t="s">
        <v>3</v>
      </c>
      <c r="C70" s="98">
        <v>613800</v>
      </c>
      <c r="D70" s="98" t="s">
        <v>189</v>
      </c>
      <c r="E70" s="593">
        <v>4000</v>
      </c>
      <c r="F70" s="203">
        <v>4000</v>
      </c>
    </row>
    <row r="71" spans="1:6" x14ac:dyDescent="0.25">
      <c r="A71" s="221" t="s">
        <v>256</v>
      </c>
      <c r="B71" s="222" t="s">
        <v>3</v>
      </c>
      <c r="C71" s="98">
        <v>613900</v>
      </c>
      <c r="D71" s="98" t="s">
        <v>33</v>
      </c>
      <c r="E71" s="593">
        <v>30000</v>
      </c>
      <c r="F71" s="203">
        <v>30000</v>
      </c>
    </row>
    <row r="72" spans="1:6" x14ac:dyDescent="0.25">
      <c r="A72" s="219"/>
      <c r="B72" s="220"/>
      <c r="C72" s="195">
        <v>614000</v>
      </c>
      <c r="D72" s="194" t="s">
        <v>71</v>
      </c>
      <c r="E72" s="606">
        <f>SUM(E73)</f>
        <v>30000</v>
      </c>
      <c r="F72" s="204">
        <f>SUM(F73)</f>
        <v>30000</v>
      </c>
    </row>
    <row r="73" spans="1:6" x14ac:dyDescent="0.25">
      <c r="A73" s="221" t="s">
        <v>262</v>
      </c>
      <c r="B73" s="222" t="s">
        <v>3</v>
      </c>
      <c r="C73" s="98">
        <v>614800</v>
      </c>
      <c r="D73" s="98" t="s">
        <v>39</v>
      </c>
      <c r="E73" s="593">
        <v>30000</v>
      </c>
      <c r="F73" s="203">
        <v>30000</v>
      </c>
    </row>
    <row r="74" spans="1:6" x14ac:dyDescent="0.25">
      <c r="A74" s="219"/>
      <c r="B74" s="220"/>
      <c r="C74" s="195">
        <v>616000</v>
      </c>
      <c r="D74" s="194" t="s">
        <v>190</v>
      </c>
      <c r="E74" s="606">
        <f>SUM(E75)</f>
        <v>201150</v>
      </c>
      <c r="F74" s="204">
        <f>SUM(F75)</f>
        <v>191200</v>
      </c>
    </row>
    <row r="75" spans="1:6" x14ac:dyDescent="0.25">
      <c r="A75" s="221" t="s">
        <v>266</v>
      </c>
      <c r="B75" s="222" t="s">
        <v>3</v>
      </c>
      <c r="C75" s="98">
        <v>616200</v>
      </c>
      <c r="D75" s="98" t="s">
        <v>44</v>
      </c>
      <c r="E75" s="593">
        <v>201150</v>
      </c>
      <c r="F75" s="203">
        <v>191200</v>
      </c>
    </row>
    <row r="76" spans="1:6" s="9" customFormat="1" x14ac:dyDescent="0.25">
      <c r="A76" s="219"/>
      <c r="B76" s="220"/>
      <c r="C76" s="195">
        <v>823200</v>
      </c>
      <c r="D76" s="194" t="s">
        <v>191</v>
      </c>
      <c r="E76" s="606">
        <f>SUM(E77)</f>
        <v>190850</v>
      </c>
      <c r="F76" s="204">
        <f>SUM(F77)</f>
        <v>190850</v>
      </c>
    </row>
    <row r="77" spans="1:6" s="9" customFormat="1" ht="15.75" thickBot="1" x14ac:dyDescent="0.3">
      <c r="A77" s="401"/>
      <c r="B77" s="402" t="s">
        <v>3</v>
      </c>
      <c r="C77" s="404">
        <v>823200</v>
      </c>
      <c r="D77" s="404" t="s">
        <v>49</v>
      </c>
      <c r="E77" s="611">
        <v>190850</v>
      </c>
      <c r="F77" s="311">
        <v>190850</v>
      </c>
    </row>
    <row r="78" spans="1:6" s="9" customFormat="1" ht="15.75" thickBot="1" x14ac:dyDescent="0.3">
      <c r="A78" s="530"/>
      <c r="B78" s="531"/>
      <c r="C78" s="407"/>
      <c r="D78" s="407" t="s">
        <v>158</v>
      </c>
      <c r="E78" s="408">
        <f>SUM(E64+E67+E69+E72+E74+E76)</f>
        <v>719340</v>
      </c>
      <c r="F78" s="409">
        <f>SUM(F64+F67+F69+F72+F74+F76)</f>
        <v>711360</v>
      </c>
    </row>
    <row r="79" spans="1:6" s="9" customFormat="1" x14ac:dyDescent="0.25">
      <c r="A79" s="217"/>
      <c r="B79" s="217"/>
      <c r="C79" s="217"/>
      <c r="D79" s="217"/>
      <c r="E79" s="218"/>
      <c r="F79" s="218"/>
    </row>
    <row r="80" spans="1:6" s="9" customFormat="1" ht="15.75" customHeight="1" x14ac:dyDescent="0.25">
      <c r="A80" s="217"/>
      <c r="B80" s="217"/>
      <c r="C80" s="217"/>
      <c r="D80" s="217"/>
      <c r="E80" s="218"/>
      <c r="F80" s="218"/>
    </row>
    <row r="81" spans="1:6" x14ac:dyDescent="0.25">
      <c r="A81" s="217"/>
      <c r="B81" s="217"/>
      <c r="C81" s="217"/>
      <c r="D81" s="217"/>
      <c r="E81" s="218"/>
      <c r="F81" s="218"/>
    </row>
    <row r="82" spans="1:6" ht="22.5" customHeight="1" x14ac:dyDescent="0.25">
      <c r="A82" s="217"/>
      <c r="B82" s="217"/>
      <c r="C82" s="217"/>
      <c r="D82" s="217"/>
      <c r="E82" s="218"/>
      <c r="F82" s="218"/>
    </row>
    <row r="83" spans="1:6" ht="15.75" thickBot="1" x14ac:dyDescent="0.3">
      <c r="A83" s="217"/>
      <c r="B83" s="217"/>
      <c r="C83" s="217"/>
      <c r="D83" s="217"/>
      <c r="E83" s="218"/>
      <c r="F83" s="218"/>
    </row>
    <row r="84" spans="1:6" x14ac:dyDescent="0.25">
      <c r="A84" s="686" t="s">
        <v>172</v>
      </c>
      <c r="B84" s="687"/>
      <c r="C84" s="687"/>
      <c r="D84" s="687"/>
      <c r="E84" s="196" t="s">
        <v>64</v>
      </c>
      <c r="F84" s="240" t="s">
        <v>165</v>
      </c>
    </row>
    <row r="85" spans="1:6" x14ac:dyDescent="0.25">
      <c r="A85" s="688"/>
      <c r="B85" s="689"/>
      <c r="C85" s="689"/>
      <c r="D85" s="689"/>
      <c r="E85" s="197" t="s">
        <v>65</v>
      </c>
      <c r="F85" s="241" t="s">
        <v>18</v>
      </c>
    </row>
    <row r="86" spans="1:6" ht="39" x14ac:dyDescent="0.25">
      <c r="A86" s="688"/>
      <c r="B86" s="689"/>
      <c r="C86" s="689"/>
      <c r="D86" s="689"/>
      <c r="E86" s="197" t="s">
        <v>355</v>
      </c>
      <c r="F86" s="241" t="s">
        <v>173</v>
      </c>
    </row>
    <row r="87" spans="1:6" ht="15.75" thickBot="1" x14ac:dyDescent="0.3">
      <c r="A87" s="690"/>
      <c r="B87" s="691"/>
      <c r="C87" s="691"/>
      <c r="D87" s="691"/>
      <c r="E87" s="305" t="s">
        <v>72</v>
      </c>
      <c r="F87" s="430" t="s">
        <v>686</v>
      </c>
    </row>
    <row r="88" spans="1:6" ht="51.75" thickBot="1" x14ac:dyDescent="0.3">
      <c r="A88" s="398" t="s">
        <v>66</v>
      </c>
      <c r="B88" s="399" t="s">
        <v>67</v>
      </c>
      <c r="C88" s="399" t="s">
        <v>401</v>
      </c>
      <c r="D88" s="399" t="s">
        <v>99</v>
      </c>
      <c r="E88" s="597" t="s">
        <v>681</v>
      </c>
      <c r="F88" s="400" t="s">
        <v>707</v>
      </c>
    </row>
    <row r="89" spans="1:6" x14ac:dyDescent="0.25">
      <c r="A89" s="517"/>
      <c r="B89" s="518"/>
      <c r="C89" s="519">
        <v>611000</v>
      </c>
      <c r="D89" s="520" t="s">
        <v>68</v>
      </c>
      <c r="E89" s="521">
        <f>SUM(E90:E91)</f>
        <v>161300</v>
      </c>
      <c r="F89" s="598">
        <f>SUM(F90:F91)</f>
        <v>197670</v>
      </c>
    </row>
    <row r="90" spans="1:6" x14ac:dyDescent="0.25">
      <c r="A90" s="221" t="s">
        <v>256</v>
      </c>
      <c r="B90" s="222" t="s">
        <v>3</v>
      </c>
      <c r="C90" s="193">
        <v>611100</v>
      </c>
      <c r="D90" s="98" t="s">
        <v>23</v>
      </c>
      <c r="E90" s="205">
        <v>138360</v>
      </c>
      <c r="F90" s="599">
        <v>169260</v>
      </c>
    </row>
    <row r="91" spans="1:6" x14ac:dyDescent="0.25">
      <c r="A91" s="221" t="s">
        <v>256</v>
      </c>
      <c r="B91" s="222" t="s">
        <v>3</v>
      </c>
      <c r="C91" s="98">
        <v>611200</v>
      </c>
      <c r="D91" s="98" t="s">
        <v>25</v>
      </c>
      <c r="E91" s="532">
        <v>22940</v>
      </c>
      <c r="F91" s="612">
        <v>28410</v>
      </c>
    </row>
    <row r="92" spans="1:6" x14ac:dyDescent="0.25">
      <c r="A92" s="219"/>
      <c r="B92" s="220"/>
      <c r="C92" s="195">
        <v>612000</v>
      </c>
      <c r="D92" s="194" t="s">
        <v>69</v>
      </c>
      <c r="E92" s="201">
        <f>SUM(E93)</f>
        <v>13690</v>
      </c>
      <c r="F92" s="600">
        <f>SUM(F93)</f>
        <v>18270</v>
      </c>
    </row>
    <row r="93" spans="1:6" x14ac:dyDescent="0.25">
      <c r="A93" s="221" t="s">
        <v>256</v>
      </c>
      <c r="B93" s="222" t="s">
        <v>3</v>
      </c>
      <c r="C93" s="98">
        <v>612100</v>
      </c>
      <c r="D93" s="98" t="s">
        <v>24</v>
      </c>
      <c r="E93" s="205">
        <v>13690</v>
      </c>
      <c r="F93" s="599">
        <v>18270</v>
      </c>
    </row>
    <row r="94" spans="1:6" x14ac:dyDescent="0.25">
      <c r="A94" s="219"/>
      <c r="B94" s="220"/>
      <c r="C94" s="195">
        <v>613000</v>
      </c>
      <c r="D94" s="194" t="s">
        <v>70</v>
      </c>
      <c r="E94" s="201">
        <f>SUM(E95:E95)</f>
        <v>186000</v>
      </c>
      <c r="F94" s="600">
        <f>SUM(F95:F95)</f>
        <v>236000</v>
      </c>
    </row>
    <row r="95" spans="1:6" x14ac:dyDescent="0.25">
      <c r="A95" s="221" t="s">
        <v>261</v>
      </c>
      <c r="B95" s="222" t="s">
        <v>16</v>
      </c>
      <c r="C95" s="98">
        <v>613700</v>
      </c>
      <c r="D95" s="98" t="s">
        <v>31</v>
      </c>
      <c r="E95" s="202">
        <v>186000</v>
      </c>
      <c r="F95" s="601">
        <v>236000</v>
      </c>
    </row>
    <row r="96" spans="1:6" s="9" customFormat="1" ht="18" customHeight="1" x14ac:dyDescent="0.25">
      <c r="A96" s="219"/>
      <c r="B96" s="220"/>
      <c r="C96" s="195">
        <v>821000</v>
      </c>
      <c r="D96" s="194" t="s">
        <v>188</v>
      </c>
      <c r="E96" s="201">
        <f>SUM(E97:E98)</f>
        <v>7934730</v>
      </c>
      <c r="F96" s="600">
        <f>SUM(F97:F98)</f>
        <v>5370460</v>
      </c>
    </row>
    <row r="97" spans="1:6" s="9" customFormat="1" ht="15.75" customHeight="1" thickBot="1" x14ac:dyDescent="0.3">
      <c r="A97" s="533" t="s">
        <v>364</v>
      </c>
      <c r="B97" s="534" t="s">
        <v>195</v>
      </c>
      <c r="C97" s="535">
        <v>821200</v>
      </c>
      <c r="D97" s="525" t="s">
        <v>45</v>
      </c>
      <c r="E97" s="310">
        <v>6485130</v>
      </c>
      <c r="F97" s="602">
        <v>4265460</v>
      </c>
    </row>
    <row r="98" spans="1:6" s="9" customFormat="1" ht="9" hidden="1" customHeight="1" thickBot="1" x14ac:dyDescent="0.3">
      <c r="A98" s="638" t="s">
        <v>372</v>
      </c>
      <c r="B98" s="639" t="s">
        <v>371</v>
      </c>
      <c r="C98" s="640">
        <v>821600</v>
      </c>
      <c r="D98" s="635" t="s">
        <v>48</v>
      </c>
      <c r="E98" s="641">
        <v>1449600</v>
      </c>
      <c r="F98" s="642">
        <v>1105000</v>
      </c>
    </row>
    <row r="99" spans="1:6" s="9" customFormat="1" ht="7.5" hidden="1" customHeight="1" thickBot="1" x14ac:dyDescent="0.3">
      <c r="A99" s="405"/>
      <c r="B99" s="406"/>
      <c r="C99" s="407"/>
      <c r="D99" s="407" t="s">
        <v>158</v>
      </c>
      <c r="E99" s="408">
        <f>SUM(E89+E92+E94+E96)</f>
        <v>8295720</v>
      </c>
      <c r="F99" s="409">
        <f>SUM(F89+F92+F94+F96)</f>
        <v>5822400</v>
      </c>
    </row>
    <row r="100" spans="1:6" s="9" customFormat="1" ht="18" hidden="1" customHeight="1" thickBot="1" x14ac:dyDescent="0.25">
      <c r="A100" s="217"/>
      <c r="B100" s="217"/>
      <c r="C100" s="217"/>
      <c r="D100" s="217"/>
      <c r="E100" s="218"/>
      <c r="F100" s="218"/>
    </row>
    <row r="101" spans="1:6" s="9" customFormat="1" ht="18" hidden="1" customHeight="1" thickBot="1" x14ac:dyDescent="0.25">
      <c r="A101" s="217"/>
      <c r="B101" s="217"/>
      <c r="C101" s="217"/>
      <c r="D101" s="217"/>
      <c r="E101" s="218"/>
      <c r="F101" s="218"/>
    </row>
    <row r="102" spans="1:6" s="9" customFormat="1" ht="18" hidden="1" customHeight="1" thickBot="1" x14ac:dyDescent="0.25">
      <c r="A102" s="217"/>
      <c r="B102" s="217"/>
      <c r="C102" s="217"/>
      <c r="D102" s="217"/>
      <c r="E102" s="218"/>
      <c r="F102" s="218"/>
    </row>
    <row r="103" spans="1:6" s="9" customFormat="1" ht="18" hidden="1" customHeight="1" thickBot="1" x14ac:dyDescent="0.25">
      <c r="A103" s="217"/>
      <c r="B103" s="217"/>
      <c r="C103" s="217"/>
      <c r="D103" s="217"/>
      <c r="E103" s="218"/>
      <c r="F103" s="218"/>
    </row>
    <row r="104" spans="1:6" s="9" customFormat="1" ht="17.25" hidden="1" customHeight="1" thickBot="1" x14ac:dyDescent="0.25">
      <c r="A104" s="217"/>
      <c r="B104" s="217"/>
      <c r="C104" s="217"/>
      <c r="D104" s="217"/>
      <c r="E104" s="218"/>
      <c r="F104" s="218"/>
    </row>
    <row r="105" spans="1:6" s="9" customFormat="1" ht="18" hidden="1" customHeight="1" thickBot="1" x14ac:dyDescent="0.25">
      <c r="A105" s="217"/>
      <c r="B105" s="217"/>
      <c r="C105" s="217"/>
      <c r="D105" s="217"/>
      <c r="E105" s="218"/>
      <c r="F105" s="218"/>
    </row>
    <row r="106" spans="1:6" s="9" customFormat="1" ht="18" hidden="1" customHeight="1" thickBot="1" x14ac:dyDescent="0.25">
      <c r="A106" s="217"/>
      <c r="B106" s="217"/>
      <c r="C106" s="217"/>
      <c r="D106" s="217"/>
      <c r="E106" s="218"/>
      <c r="F106" s="218"/>
    </row>
    <row r="107" spans="1:6" s="9" customFormat="1" ht="18" hidden="1" customHeight="1" thickBot="1" x14ac:dyDescent="0.25">
      <c r="A107" s="217"/>
      <c r="B107" s="217"/>
      <c r="C107" s="217"/>
      <c r="D107" s="217"/>
      <c r="E107" s="218"/>
      <c r="F107" s="218"/>
    </row>
    <row r="108" spans="1:6" s="9" customFormat="1" ht="18" hidden="1" customHeight="1" thickBot="1" x14ac:dyDescent="0.25">
      <c r="A108" s="217"/>
      <c r="B108" s="217"/>
      <c r="C108" s="217"/>
      <c r="D108" s="217"/>
      <c r="E108" s="218"/>
      <c r="F108" s="218"/>
    </row>
    <row r="109" spans="1:6" s="9" customFormat="1" ht="18" hidden="1" customHeight="1" thickBot="1" x14ac:dyDescent="0.25">
      <c r="A109" s="217"/>
      <c r="B109" s="217"/>
      <c r="C109" s="217"/>
      <c r="D109" s="217"/>
      <c r="E109" s="218"/>
      <c r="F109" s="218"/>
    </row>
    <row r="110" spans="1:6" s="9" customFormat="1" ht="18" hidden="1" customHeight="1" thickBot="1" x14ac:dyDescent="0.25">
      <c r="A110" s="217"/>
      <c r="B110" s="217"/>
      <c r="C110" s="217"/>
      <c r="D110" s="217"/>
      <c r="E110" s="218"/>
      <c r="F110" s="218"/>
    </row>
    <row r="111" spans="1:6" s="9" customFormat="1" ht="18" hidden="1" customHeight="1" thickBot="1" x14ac:dyDescent="0.25">
      <c r="A111" s="217"/>
      <c r="B111" s="217"/>
      <c r="C111" s="217"/>
      <c r="D111" s="217"/>
      <c r="E111" s="218"/>
      <c r="F111" s="218"/>
    </row>
    <row r="112" spans="1:6" s="9" customFormat="1" x14ac:dyDescent="0.25">
      <c r="A112" s="217"/>
      <c r="B112" s="217"/>
      <c r="C112" s="217"/>
      <c r="D112" s="217"/>
      <c r="E112" s="218"/>
      <c r="F112" s="218"/>
    </row>
    <row r="113" spans="1:6" ht="6" customHeight="1" x14ac:dyDescent="0.25">
      <c r="A113" s="217"/>
      <c r="B113" s="217"/>
      <c r="C113" s="217"/>
      <c r="D113" s="217"/>
      <c r="E113" s="218"/>
      <c r="F113" s="218"/>
    </row>
    <row r="114" spans="1:6" ht="15.75" thickBot="1" x14ac:dyDescent="0.3">
      <c r="A114" s="217"/>
      <c r="B114" s="217"/>
      <c r="C114" s="217"/>
      <c r="D114" s="217"/>
      <c r="E114" s="218"/>
      <c r="F114" s="218"/>
    </row>
    <row r="115" spans="1:6" ht="18.75" customHeight="1" x14ac:dyDescent="0.25">
      <c r="A115" s="692" t="s">
        <v>174</v>
      </c>
      <c r="B115" s="693"/>
      <c r="C115" s="693"/>
      <c r="D115" s="693"/>
      <c r="E115" s="206" t="s">
        <v>64</v>
      </c>
      <c r="F115" s="242" t="s">
        <v>165</v>
      </c>
    </row>
    <row r="116" spans="1:6" x14ac:dyDescent="0.25">
      <c r="A116" s="694"/>
      <c r="B116" s="695"/>
      <c r="C116" s="695"/>
      <c r="D116" s="695"/>
      <c r="E116" s="207" t="s">
        <v>65</v>
      </c>
      <c r="F116" s="243" t="s">
        <v>175</v>
      </c>
    </row>
    <row r="117" spans="1:6" ht="39" x14ac:dyDescent="0.25">
      <c r="A117" s="694"/>
      <c r="B117" s="695"/>
      <c r="C117" s="695"/>
      <c r="D117" s="695"/>
      <c r="E117" s="197" t="s">
        <v>355</v>
      </c>
      <c r="F117" s="243" t="s">
        <v>176</v>
      </c>
    </row>
    <row r="118" spans="1:6" ht="15.75" thickBot="1" x14ac:dyDescent="0.3">
      <c r="A118" s="696"/>
      <c r="B118" s="697"/>
      <c r="C118" s="697"/>
      <c r="D118" s="697"/>
      <c r="E118" s="432" t="s">
        <v>72</v>
      </c>
      <c r="F118" s="613">
        <v>10</v>
      </c>
    </row>
    <row r="119" spans="1:6" ht="51.75" thickBot="1" x14ac:dyDescent="0.3">
      <c r="A119" s="398" t="s">
        <v>66</v>
      </c>
      <c r="B119" s="399" t="s">
        <v>67</v>
      </c>
      <c r="C119" s="399" t="s">
        <v>401</v>
      </c>
      <c r="D119" s="399" t="s">
        <v>99</v>
      </c>
      <c r="E119" s="597" t="s">
        <v>681</v>
      </c>
      <c r="F119" s="400" t="s">
        <v>707</v>
      </c>
    </row>
    <row r="120" spans="1:6" x14ac:dyDescent="0.25">
      <c r="A120" s="517"/>
      <c r="B120" s="518"/>
      <c r="C120" s="519">
        <v>611000</v>
      </c>
      <c r="D120" s="536" t="s">
        <v>68</v>
      </c>
      <c r="E120" s="521">
        <f>SUM(E121:E122)</f>
        <v>362540</v>
      </c>
      <c r="F120" s="598">
        <f>SUM(F121:F122)</f>
        <v>335950</v>
      </c>
    </row>
    <row r="121" spans="1:6" x14ac:dyDescent="0.25">
      <c r="A121" s="221" t="s">
        <v>256</v>
      </c>
      <c r="B121" s="222" t="s">
        <v>3</v>
      </c>
      <c r="C121" s="211">
        <v>611100</v>
      </c>
      <c r="D121" s="209" t="s">
        <v>23</v>
      </c>
      <c r="E121" s="205">
        <v>300880</v>
      </c>
      <c r="F121" s="599">
        <v>272850</v>
      </c>
    </row>
    <row r="122" spans="1:6" x14ac:dyDescent="0.25">
      <c r="A122" s="221" t="s">
        <v>256</v>
      </c>
      <c r="B122" s="222" t="s">
        <v>3</v>
      </c>
      <c r="C122" s="212">
        <v>611200</v>
      </c>
      <c r="D122" s="209" t="s">
        <v>25</v>
      </c>
      <c r="E122" s="205">
        <v>61660</v>
      </c>
      <c r="F122" s="599">
        <v>63100</v>
      </c>
    </row>
    <row r="123" spans="1:6" x14ac:dyDescent="0.25">
      <c r="A123" s="219"/>
      <c r="B123" s="220"/>
      <c r="C123" s="210">
        <v>612000</v>
      </c>
      <c r="D123" s="208" t="s">
        <v>69</v>
      </c>
      <c r="E123" s="201">
        <f>SUM(E124)</f>
        <v>32110</v>
      </c>
      <c r="F123" s="600">
        <f>SUM(F124)</f>
        <v>29440</v>
      </c>
    </row>
    <row r="124" spans="1:6" x14ac:dyDescent="0.25">
      <c r="A124" s="221" t="s">
        <v>256</v>
      </c>
      <c r="B124" s="222" t="s">
        <v>3</v>
      </c>
      <c r="C124" s="212">
        <v>612100</v>
      </c>
      <c r="D124" s="209" t="s">
        <v>24</v>
      </c>
      <c r="E124" s="205">
        <v>32110</v>
      </c>
      <c r="F124" s="599">
        <v>29440</v>
      </c>
    </row>
    <row r="125" spans="1:6" x14ac:dyDescent="0.25">
      <c r="A125" s="219"/>
      <c r="B125" s="220"/>
      <c r="C125" s="210">
        <v>613000</v>
      </c>
      <c r="D125" s="208" t="s">
        <v>70</v>
      </c>
      <c r="E125" s="201">
        <f>SUM(E126:E129)</f>
        <v>675000</v>
      </c>
      <c r="F125" s="600">
        <f>SUM(F126:F129)</f>
        <v>675500</v>
      </c>
    </row>
    <row r="126" spans="1:6" x14ac:dyDescent="0.25">
      <c r="A126" s="221" t="s">
        <v>263</v>
      </c>
      <c r="B126" s="222" t="s">
        <v>3</v>
      </c>
      <c r="C126" s="212">
        <v>613300</v>
      </c>
      <c r="D126" s="209" t="s">
        <v>136</v>
      </c>
      <c r="E126" s="202">
        <v>575000</v>
      </c>
      <c r="F126" s="601">
        <v>575000</v>
      </c>
    </row>
    <row r="127" spans="1:6" x14ac:dyDescent="0.25">
      <c r="A127" s="221" t="s">
        <v>256</v>
      </c>
      <c r="B127" s="222" t="s">
        <v>17</v>
      </c>
      <c r="C127" s="212">
        <v>613400</v>
      </c>
      <c r="D127" s="209" t="s">
        <v>29</v>
      </c>
      <c r="E127" s="202">
        <v>6500</v>
      </c>
      <c r="F127" s="601">
        <v>6500</v>
      </c>
    </row>
    <row r="128" spans="1:6" x14ac:dyDescent="0.25">
      <c r="A128" s="221" t="s">
        <v>256</v>
      </c>
      <c r="B128" s="222" t="s">
        <v>17</v>
      </c>
      <c r="C128" s="212">
        <v>613700</v>
      </c>
      <c r="D128" s="209" t="s">
        <v>31</v>
      </c>
      <c r="E128" s="202">
        <v>10000</v>
      </c>
      <c r="F128" s="601">
        <v>10000</v>
      </c>
    </row>
    <row r="129" spans="1:6" x14ac:dyDescent="0.25">
      <c r="A129" s="221" t="s">
        <v>256</v>
      </c>
      <c r="B129" s="222" t="s">
        <v>17</v>
      </c>
      <c r="C129" s="212">
        <v>613900</v>
      </c>
      <c r="D129" s="209" t="s">
        <v>33</v>
      </c>
      <c r="E129" s="205">
        <v>83500</v>
      </c>
      <c r="F129" s="599">
        <v>84000</v>
      </c>
    </row>
    <row r="130" spans="1:6" x14ac:dyDescent="0.25">
      <c r="A130" s="219"/>
      <c r="B130" s="220"/>
      <c r="C130" s="210">
        <v>614000</v>
      </c>
      <c r="D130" s="208" t="s">
        <v>71</v>
      </c>
      <c r="E130" s="201">
        <f>SUM(E131:E132)</f>
        <v>445000</v>
      </c>
      <c r="F130" s="600">
        <f>SUM(F131:F132)</f>
        <v>245000</v>
      </c>
    </row>
    <row r="131" spans="1:6" x14ac:dyDescent="0.25">
      <c r="A131" s="221" t="s">
        <v>265</v>
      </c>
      <c r="B131" s="222" t="s">
        <v>17</v>
      </c>
      <c r="C131" s="212">
        <v>614200</v>
      </c>
      <c r="D131" s="209" t="s">
        <v>37</v>
      </c>
      <c r="E131" s="202">
        <v>430000</v>
      </c>
      <c r="F131" s="601">
        <v>230000</v>
      </c>
    </row>
    <row r="132" spans="1:6" x14ac:dyDescent="0.25">
      <c r="A132" s="221" t="s">
        <v>257</v>
      </c>
      <c r="B132" s="222" t="s">
        <v>3</v>
      </c>
      <c r="C132" s="212">
        <v>614300</v>
      </c>
      <c r="D132" s="209" t="s">
        <v>137</v>
      </c>
      <c r="E132" s="202">
        <v>15000</v>
      </c>
      <c r="F132" s="601">
        <v>15000</v>
      </c>
    </row>
    <row r="133" spans="1:6" x14ac:dyDescent="0.25">
      <c r="A133" s="219"/>
      <c r="B133" s="220"/>
      <c r="C133" s="210">
        <v>615000</v>
      </c>
      <c r="D133" s="208" t="s">
        <v>108</v>
      </c>
      <c r="E133" s="201">
        <f>SUM(E134:E135)</f>
        <v>125000</v>
      </c>
      <c r="F133" s="600">
        <f>SUM(F134:F135)</f>
        <v>35000</v>
      </c>
    </row>
    <row r="134" spans="1:6" x14ac:dyDescent="0.25">
      <c r="A134" s="221" t="s">
        <v>361</v>
      </c>
      <c r="B134" s="222" t="s">
        <v>17</v>
      </c>
      <c r="C134" s="212">
        <v>615200</v>
      </c>
      <c r="D134" s="209" t="s">
        <v>41</v>
      </c>
      <c r="E134" s="202">
        <v>5000</v>
      </c>
      <c r="F134" s="601">
        <v>5000</v>
      </c>
    </row>
    <row r="135" spans="1:6" x14ac:dyDescent="0.25">
      <c r="A135" s="221"/>
      <c r="B135" s="222" t="s">
        <v>3</v>
      </c>
      <c r="C135" s="212">
        <v>615400</v>
      </c>
      <c r="D135" s="209" t="s">
        <v>367</v>
      </c>
      <c r="E135" s="202">
        <v>120000</v>
      </c>
      <c r="F135" s="601">
        <v>30000</v>
      </c>
    </row>
    <row r="136" spans="1:6" ht="15" customHeight="1" x14ac:dyDescent="0.25">
      <c r="A136" s="219"/>
      <c r="B136" s="220"/>
      <c r="C136" s="210">
        <v>821000</v>
      </c>
      <c r="D136" s="208" t="s">
        <v>188</v>
      </c>
      <c r="E136" s="201">
        <f>SUM(E137:E138)</f>
        <v>20000</v>
      </c>
      <c r="F136" s="600">
        <f>SUM(F137:F138)</f>
        <v>20000</v>
      </c>
    </row>
    <row r="137" spans="1:6" ht="17.25" customHeight="1" x14ac:dyDescent="0.25">
      <c r="A137" s="221" t="s">
        <v>256</v>
      </c>
      <c r="B137" s="222" t="s">
        <v>17</v>
      </c>
      <c r="C137" s="211">
        <v>821300</v>
      </c>
      <c r="D137" s="209" t="s">
        <v>46</v>
      </c>
      <c r="E137" s="202">
        <v>0</v>
      </c>
      <c r="F137" s="601">
        <v>10000</v>
      </c>
    </row>
    <row r="138" spans="1:6" ht="15.75" thickBot="1" x14ac:dyDescent="0.3">
      <c r="A138" s="523" t="s">
        <v>263</v>
      </c>
      <c r="B138" s="524" t="s">
        <v>19</v>
      </c>
      <c r="C138" s="535">
        <v>821500</v>
      </c>
      <c r="D138" s="525" t="s">
        <v>47</v>
      </c>
      <c r="E138" s="310">
        <v>20000</v>
      </c>
      <c r="F138" s="602">
        <v>10000</v>
      </c>
    </row>
    <row r="139" spans="1:6" ht="24" customHeight="1" thickBot="1" x14ac:dyDescent="0.3">
      <c r="A139" s="405"/>
      <c r="B139" s="406"/>
      <c r="C139" s="433"/>
      <c r="D139" s="433" t="s">
        <v>158</v>
      </c>
      <c r="E139" s="408">
        <f>SUM(E120+E123+E125+E130+E133+E136)</f>
        <v>1659650</v>
      </c>
      <c r="F139" s="409">
        <f>SUM(F120+F123+F125+F130+F133+F136)</f>
        <v>1340890</v>
      </c>
    </row>
    <row r="140" spans="1:6" x14ac:dyDescent="0.25">
      <c r="A140" s="686" t="s">
        <v>703</v>
      </c>
      <c r="B140" s="687"/>
      <c r="C140" s="687"/>
      <c r="D140" s="687"/>
      <c r="E140" s="196" t="s">
        <v>64</v>
      </c>
      <c r="F140" s="240" t="s">
        <v>165</v>
      </c>
    </row>
    <row r="141" spans="1:6" x14ac:dyDescent="0.25">
      <c r="A141" s="688"/>
      <c r="B141" s="689"/>
      <c r="C141" s="689"/>
      <c r="D141" s="689"/>
      <c r="E141" s="197" t="s">
        <v>65</v>
      </c>
      <c r="F141" s="241" t="s">
        <v>177</v>
      </c>
    </row>
    <row r="142" spans="1:6" ht="39" x14ac:dyDescent="0.25">
      <c r="A142" s="688"/>
      <c r="B142" s="689"/>
      <c r="C142" s="689"/>
      <c r="D142" s="689"/>
      <c r="E142" s="197" t="s">
        <v>166</v>
      </c>
      <c r="F142" s="241" t="s">
        <v>178</v>
      </c>
    </row>
    <row r="143" spans="1:6" ht="15.75" thickBot="1" x14ac:dyDescent="0.3">
      <c r="A143" s="690"/>
      <c r="B143" s="691"/>
      <c r="C143" s="691"/>
      <c r="D143" s="691"/>
      <c r="E143" s="305" t="s">
        <v>72</v>
      </c>
      <c r="F143" s="430" t="s">
        <v>686</v>
      </c>
    </row>
    <row r="144" spans="1:6" ht="51.75" thickBot="1" x14ac:dyDescent="0.3">
      <c r="A144" s="398" t="s">
        <v>66</v>
      </c>
      <c r="B144" s="399" t="s">
        <v>67</v>
      </c>
      <c r="C144" s="399" t="s">
        <v>401</v>
      </c>
      <c r="D144" s="399" t="s">
        <v>99</v>
      </c>
      <c r="E144" s="597" t="s">
        <v>681</v>
      </c>
      <c r="F144" s="400" t="s">
        <v>707</v>
      </c>
    </row>
    <row r="145" spans="1:6" x14ac:dyDescent="0.25">
      <c r="A145" s="517"/>
      <c r="B145" s="518"/>
      <c r="C145" s="519">
        <v>611000</v>
      </c>
      <c r="D145" s="520" t="s">
        <v>68</v>
      </c>
      <c r="E145" s="521">
        <f>SUM(E146:E147)</f>
        <v>227210</v>
      </c>
      <c r="F145" s="598">
        <f>SUM(F146:F147)</f>
        <v>189220</v>
      </c>
    </row>
    <row r="146" spans="1:6" x14ac:dyDescent="0.25">
      <c r="A146" s="221" t="s">
        <v>256</v>
      </c>
      <c r="B146" s="222" t="s">
        <v>3</v>
      </c>
      <c r="C146" s="193">
        <v>611100</v>
      </c>
      <c r="D146" s="98" t="s">
        <v>23</v>
      </c>
      <c r="E146" s="205">
        <v>187710</v>
      </c>
      <c r="F146" s="599">
        <v>156740</v>
      </c>
    </row>
    <row r="147" spans="1:6" x14ac:dyDescent="0.25">
      <c r="A147" s="221" t="s">
        <v>256</v>
      </c>
      <c r="B147" s="222" t="s">
        <v>3</v>
      </c>
      <c r="C147" s="98">
        <v>611200</v>
      </c>
      <c r="D147" s="98" t="s">
        <v>25</v>
      </c>
      <c r="E147" s="205">
        <v>39500</v>
      </c>
      <c r="F147" s="599">
        <v>32480</v>
      </c>
    </row>
    <row r="148" spans="1:6" x14ac:dyDescent="0.25">
      <c r="A148" s="219"/>
      <c r="B148" s="220"/>
      <c r="C148" s="195">
        <v>612000</v>
      </c>
      <c r="D148" s="194" t="s">
        <v>69</v>
      </c>
      <c r="E148" s="201">
        <f>SUM(E149)</f>
        <v>18750</v>
      </c>
      <c r="F148" s="600">
        <f>SUM(F149)</f>
        <v>16920</v>
      </c>
    </row>
    <row r="149" spans="1:6" x14ac:dyDescent="0.25">
      <c r="A149" s="221" t="s">
        <v>256</v>
      </c>
      <c r="B149" s="222" t="s">
        <v>3</v>
      </c>
      <c r="C149" s="98">
        <v>612100</v>
      </c>
      <c r="D149" s="98" t="s">
        <v>24</v>
      </c>
      <c r="E149" s="205">
        <v>18750</v>
      </c>
      <c r="F149" s="599">
        <v>16920</v>
      </c>
    </row>
    <row r="150" spans="1:6" x14ac:dyDescent="0.25">
      <c r="A150" s="219"/>
      <c r="B150" s="220"/>
      <c r="C150" s="210">
        <v>613000</v>
      </c>
      <c r="D150" s="208" t="s">
        <v>70</v>
      </c>
      <c r="E150" s="201">
        <f>SUM(E151:E151)</f>
        <v>25000</v>
      </c>
      <c r="F150" s="600">
        <f>SUM(F151:F151)</f>
        <v>25000</v>
      </c>
    </row>
    <row r="151" spans="1:6" x14ac:dyDescent="0.25">
      <c r="A151" s="221" t="s">
        <v>256</v>
      </c>
      <c r="B151" s="222" t="s">
        <v>3</v>
      </c>
      <c r="C151" s="212">
        <v>613400</v>
      </c>
      <c r="D151" s="209" t="s">
        <v>29</v>
      </c>
      <c r="E151" s="205">
        <v>25000</v>
      </c>
      <c r="F151" s="599">
        <v>25000</v>
      </c>
    </row>
    <row r="152" spans="1:6" x14ac:dyDescent="0.25">
      <c r="A152" s="219"/>
      <c r="B152" s="220"/>
      <c r="C152" s="210">
        <v>821000</v>
      </c>
      <c r="D152" s="208" t="s">
        <v>188</v>
      </c>
      <c r="E152" s="201">
        <f>SUM(E153:E154)</f>
        <v>426600</v>
      </c>
      <c r="F152" s="600">
        <f>SUM(F153:F154)</f>
        <v>320000</v>
      </c>
    </row>
    <row r="153" spans="1:6" ht="23.25" x14ac:dyDescent="0.25">
      <c r="A153" s="221" t="s">
        <v>258</v>
      </c>
      <c r="B153" s="284" t="s">
        <v>62</v>
      </c>
      <c r="C153" s="211">
        <v>821100</v>
      </c>
      <c r="D153" s="209" t="s">
        <v>193</v>
      </c>
      <c r="E153" s="202">
        <v>380000</v>
      </c>
      <c r="F153" s="601">
        <v>250000</v>
      </c>
    </row>
    <row r="154" spans="1:6" ht="15.75" thickBot="1" x14ac:dyDescent="0.3">
      <c r="A154" s="523" t="s">
        <v>265</v>
      </c>
      <c r="B154" s="524" t="s">
        <v>17</v>
      </c>
      <c r="C154" s="525">
        <v>821500</v>
      </c>
      <c r="D154" s="525" t="s">
        <v>47</v>
      </c>
      <c r="E154" s="310">
        <v>46600</v>
      </c>
      <c r="F154" s="602">
        <v>70000</v>
      </c>
    </row>
    <row r="155" spans="1:6" ht="15.75" thickBot="1" x14ac:dyDescent="0.3">
      <c r="A155" s="405"/>
      <c r="B155" s="406"/>
      <c r="C155" s="407"/>
      <c r="D155" s="407" t="s">
        <v>158</v>
      </c>
      <c r="E155" s="408">
        <f>SUM(E145+E148+E150+E152)</f>
        <v>697560</v>
      </c>
      <c r="F155" s="409">
        <f>SUM(F145+F148+F150+F152)</f>
        <v>551140</v>
      </c>
    </row>
    <row r="156" spans="1:6" ht="18.75" customHeight="1" thickBot="1" x14ac:dyDescent="0.3"/>
    <row r="157" spans="1:6" x14ac:dyDescent="0.25">
      <c r="A157" s="686" t="s">
        <v>180</v>
      </c>
      <c r="B157" s="687"/>
      <c r="C157" s="687"/>
      <c r="D157" s="687"/>
      <c r="E157" s="196" t="s">
        <v>64</v>
      </c>
      <c r="F157" s="240" t="s">
        <v>165</v>
      </c>
    </row>
    <row r="158" spans="1:6" x14ac:dyDescent="0.25">
      <c r="A158" s="688"/>
      <c r="B158" s="689"/>
      <c r="C158" s="689"/>
      <c r="D158" s="689"/>
      <c r="E158" s="197" t="s">
        <v>65</v>
      </c>
      <c r="F158" s="241" t="s">
        <v>181</v>
      </c>
    </row>
    <row r="159" spans="1:6" ht="39" x14ac:dyDescent="0.25">
      <c r="A159" s="688"/>
      <c r="B159" s="689"/>
      <c r="C159" s="689"/>
      <c r="D159" s="689"/>
      <c r="E159" s="197" t="s">
        <v>355</v>
      </c>
      <c r="F159" s="241" t="s">
        <v>182</v>
      </c>
    </row>
    <row r="160" spans="1:6" ht="15.75" thickBot="1" x14ac:dyDescent="0.3">
      <c r="A160" s="690"/>
      <c r="B160" s="691"/>
      <c r="C160" s="691"/>
      <c r="D160" s="691"/>
      <c r="E160" s="305" t="s">
        <v>72</v>
      </c>
      <c r="F160" s="430" t="s">
        <v>179</v>
      </c>
    </row>
    <row r="161" spans="1:6" ht="51.75" thickBot="1" x14ac:dyDescent="0.3">
      <c r="A161" s="398" t="s">
        <v>66</v>
      </c>
      <c r="B161" s="399" t="s">
        <v>67</v>
      </c>
      <c r="C161" s="399" t="s">
        <v>401</v>
      </c>
      <c r="D161" s="399" t="s">
        <v>99</v>
      </c>
      <c r="E161" s="597" t="s">
        <v>681</v>
      </c>
      <c r="F161" s="400" t="s">
        <v>707</v>
      </c>
    </row>
    <row r="162" spans="1:6" x14ac:dyDescent="0.25">
      <c r="A162" s="394"/>
      <c r="B162" s="395"/>
      <c r="C162" s="396">
        <v>611000</v>
      </c>
      <c r="D162" s="397" t="s">
        <v>68</v>
      </c>
      <c r="E162" s="630">
        <f>SUM(E163:E164)</f>
        <v>336990</v>
      </c>
      <c r="F162" s="522">
        <f>SUM(F163:F164)</f>
        <v>377930</v>
      </c>
    </row>
    <row r="163" spans="1:6" x14ac:dyDescent="0.25">
      <c r="A163" s="221" t="s">
        <v>256</v>
      </c>
      <c r="B163" s="222" t="s">
        <v>3</v>
      </c>
      <c r="C163" s="193">
        <v>611100</v>
      </c>
      <c r="D163" s="98" t="s">
        <v>23</v>
      </c>
      <c r="E163" s="631">
        <v>275060</v>
      </c>
      <c r="F163" s="214">
        <v>312630</v>
      </c>
    </row>
    <row r="164" spans="1:6" x14ac:dyDescent="0.25">
      <c r="A164" s="221" t="s">
        <v>256</v>
      </c>
      <c r="B164" s="222" t="s">
        <v>3</v>
      </c>
      <c r="C164" s="98">
        <v>611200</v>
      </c>
      <c r="D164" s="98" t="s">
        <v>25</v>
      </c>
      <c r="E164" s="631">
        <v>61930</v>
      </c>
      <c r="F164" s="214">
        <v>65300</v>
      </c>
    </row>
    <row r="165" spans="1:6" x14ac:dyDescent="0.25">
      <c r="A165" s="219"/>
      <c r="B165" s="220"/>
      <c r="C165" s="195">
        <v>612000</v>
      </c>
      <c r="D165" s="194" t="s">
        <v>69</v>
      </c>
      <c r="E165" s="632">
        <f>SUM(E166)</f>
        <v>31010</v>
      </c>
      <c r="F165" s="204">
        <f>SUM(F166)</f>
        <v>33740</v>
      </c>
    </row>
    <row r="166" spans="1:6" x14ac:dyDescent="0.25">
      <c r="A166" s="221" t="s">
        <v>256</v>
      </c>
      <c r="B166" s="222" t="s">
        <v>3</v>
      </c>
      <c r="C166" s="98">
        <v>612100</v>
      </c>
      <c r="D166" s="98" t="s">
        <v>24</v>
      </c>
      <c r="E166" s="631">
        <v>31010</v>
      </c>
      <c r="F166" s="214">
        <v>33740</v>
      </c>
    </row>
    <row r="167" spans="1:6" x14ac:dyDescent="0.25">
      <c r="A167" s="219"/>
      <c r="B167" s="220"/>
      <c r="C167" s="210">
        <v>613000</v>
      </c>
      <c r="D167" s="208" t="s">
        <v>70</v>
      </c>
      <c r="E167" s="632">
        <f>SUM(E168:E169)</f>
        <v>282000</v>
      </c>
      <c r="F167" s="204">
        <f>SUM(F168:F169)</f>
        <v>282000</v>
      </c>
    </row>
    <row r="168" spans="1:6" x14ac:dyDescent="0.25">
      <c r="A168" s="221" t="s">
        <v>256</v>
      </c>
      <c r="B168" s="222" t="s">
        <v>3</v>
      </c>
      <c r="C168" s="212">
        <v>613400</v>
      </c>
      <c r="D168" s="209" t="s">
        <v>29</v>
      </c>
      <c r="E168" s="633">
        <v>7000</v>
      </c>
      <c r="F168" s="203">
        <v>9000</v>
      </c>
    </row>
    <row r="169" spans="1:6" x14ac:dyDescent="0.25">
      <c r="A169" s="221" t="s">
        <v>259</v>
      </c>
      <c r="B169" s="222" t="s">
        <v>60</v>
      </c>
      <c r="C169" s="212">
        <v>613500</v>
      </c>
      <c r="D169" s="209" t="s">
        <v>30</v>
      </c>
      <c r="E169" s="633">
        <v>275000</v>
      </c>
      <c r="F169" s="203">
        <v>273000</v>
      </c>
    </row>
    <row r="170" spans="1:6" x14ac:dyDescent="0.25">
      <c r="A170" s="219"/>
      <c r="B170" s="220"/>
      <c r="C170" s="210">
        <v>614000</v>
      </c>
      <c r="D170" s="208" t="s">
        <v>71</v>
      </c>
      <c r="E170" s="632">
        <f>SUM(E171:E174)</f>
        <v>1726800</v>
      </c>
      <c r="F170" s="204">
        <f>SUM(F171:F174)</f>
        <v>1726800</v>
      </c>
    </row>
    <row r="171" spans="1:6" ht="23.25" x14ac:dyDescent="0.25">
      <c r="A171" s="299" t="s">
        <v>365</v>
      </c>
      <c r="B171" s="224" t="s">
        <v>60</v>
      </c>
      <c r="C171" s="215">
        <v>614100</v>
      </c>
      <c r="D171" s="213" t="s">
        <v>36</v>
      </c>
      <c r="E171" s="631">
        <v>830000</v>
      </c>
      <c r="F171" s="214">
        <v>830000</v>
      </c>
    </row>
    <row r="172" spans="1:6" x14ac:dyDescent="0.25">
      <c r="A172" s="221" t="s">
        <v>366</v>
      </c>
      <c r="B172" s="222" t="s">
        <v>3</v>
      </c>
      <c r="C172" s="212">
        <v>614200</v>
      </c>
      <c r="D172" s="209" t="s">
        <v>37</v>
      </c>
      <c r="E172" s="633">
        <v>175000</v>
      </c>
      <c r="F172" s="203">
        <v>205000</v>
      </c>
    </row>
    <row r="173" spans="1:6" x14ac:dyDescent="0.25">
      <c r="A173" s="221" t="s">
        <v>265</v>
      </c>
      <c r="B173" s="222" t="s">
        <v>3</v>
      </c>
      <c r="C173" s="212">
        <v>614300</v>
      </c>
      <c r="D173" s="209" t="s">
        <v>137</v>
      </c>
      <c r="E173" s="633">
        <v>530000</v>
      </c>
      <c r="F173" s="203">
        <v>500000</v>
      </c>
    </row>
    <row r="174" spans="1:6" x14ac:dyDescent="0.25">
      <c r="A174" s="221" t="s">
        <v>271</v>
      </c>
      <c r="B174" s="222" t="s">
        <v>60</v>
      </c>
      <c r="C174" s="212">
        <v>614400</v>
      </c>
      <c r="D174" s="209" t="s">
        <v>38</v>
      </c>
      <c r="E174" s="633">
        <v>191800</v>
      </c>
      <c r="F174" s="203">
        <v>191800</v>
      </c>
    </row>
    <row r="175" spans="1:6" x14ac:dyDescent="0.25">
      <c r="A175" s="219"/>
      <c r="B175" s="220"/>
      <c r="C175" s="195">
        <v>615000</v>
      </c>
      <c r="D175" s="194" t="s">
        <v>108</v>
      </c>
      <c r="E175" s="632">
        <f>SUM(E176:E177)</f>
        <v>100000</v>
      </c>
      <c r="F175" s="204">
        <f>SUM(F176:F177)</f>
        <v>100000</v>
      </c>
    </row>
    <row r="176" spans="1:6" x14ac:dyDescent="0.25">
      <c r="A176" s="221" t="s">
        <v>268</v>
      </c>
      <c r="B176" s="222" t="s">
        <v>3</v>
      </c>
      <c r="C176" s="98">
        <v>615100</v>
      </c>
      <c r="D176" s="98" t="s">
        <v>40</v>
      </c>
      <c r="E176" s="633">
        <v>50000</v>
      </c>
      <c r="F176" s="203">
        <v>50000</v>
      </c>
    </row>
    <row r="177" spans="1:10" ht="15.75" thickBot="1" x14ac:dyDescent="0.3">
      <c r="A177" s="401" t="s">
        <v>273</v>
      </c>
      <c r="B177" s="402" t="s">
        <v>19</v>
      </c>
      <c r="C177" s="404">
        <v>615300</v>
      </c>
      <c r="D177" s="404" t="s">
        <v>42</v>
      </c>
      <c r="E177" s="634">
        <v>50000</v>
      </c>
      <c r="F177" s="311">
        <v>50000</v>
      </c>
    </row>
    <row r="178" spans="1:10" ht="15.75" thickBot="1" x14ac:dyDescent="0.3">
      <c r="A178" s="405"/>
      <c r="B178" s="406"/>
      <c r="C178" s="407"/>
      <c r="D178" s="407" t="s">
        <v>158</v>
      </c>
      <c r="E178" s="408">
        <f>SUM(E162+E165+E167+E170+E175)</f>
        <v>2476800</v>
      </c>
      <c r="F178" s="409">
        <f>SUM(F162+F165+F167+F170+F175)</f>
        <v>2520470</v>
      </c>
      <c r="J178" s="216"/>
    </row>
    <row r="179" spans="1:10" ht="15.75" thickBot="1" x14ac:dyDescent="0.3"/>
    <row r="180" spans="1:10" x14ac:dyDescent="0.25">
      <c r="A180" s="686" t="s">
        <v>183</v>
      </c>
      <c r="B180" s="687"/>
      <c r="C180" s="687"/>
      <c r="D180" s="687"/>
      <c r="E180" s="196" t="s">
        <v>64</v>
      </c>
      <c r="F180" s="240" t="s">
        <v>165</v>
      </c>
      <c r="J180" s="216"/>
    </row>
    <row r="181" spans="1:10" x14ac:dyDescent="0.25">
      <c r="A181" s="688"/>
      <c r="B181" s="689"/>
      <c r="C181" s="689"/>
      <c r="D181" s="689"/>
      <c r="E181" s="197" t="s">
        <v>65</v>
      </c>
      <c r="F181" s="241" t="s">
        <v>184</v>
      </c>
    </row>
    <row r="182" spans="1:10" ht="39" x14ac:dyDescent="0.25">
      <c r="A182" s="688"/>
      <c r="B182" s="689"/>
      <c r="C182" s="689"/>
      <c r="D182" s="689"/>
      <c r="E182" s="197" t="s">
        <v>355</v>
      </c>
      <c r="F182" s="241" t="s">
        <v>185</v>
      </c>
    </row>
    <row r="183" spans="1:10" ht="15.75" thickBot="1" x14ac:dyDescent="0.3">
      <c r="A183" s="690"/>
      <c r="B183" s="691"/>
      <c r="C183" s="691"/>
      <c r="D183" s="691"/>
      <c r="E183" s="305" t="s">
        <v>72</v>
      </c>
      <c r="F183" s="430" t="s">
        <v>687</v>
      </c>
    </row>
    <row r="184" spans="1:10" ht="51.75" thickBot="1" x14ac:dyDescent="0.3">
      <c r="A184" s="398" t="s">
        <v>66</v>
      </c>
      <c r="B184" s="399" t="s">
        <v>67</v>
      </c>
      <c r="C184" s="399" t="s">
        <v>401</v>
      </c>
      <c r="D184" s="399" t="s">
        <v>99</v>
      </c>
      <c r="E184" s="597" t="s">
        <v>681</v>
      </c>
      <c r="F184" s="400" t="s">
        <v>707</v>
      </c>
    </row>
    <row r="185" spans="1:10" x14ac:dyDescent="0.25">
      <c r="A185" s="517"/>
      <c r="B185" s="518"/>
      <c r="C185" s="519">
        <v>611000</v>
      </c>
      <c r="D185" s="520" t="s">
        <v>68</v>
      </c>
      <c r="E185" s="521">
        <f>SUM(E186:E187)</f>
        <v>371730</v>
      </c>
      <c r="F185" s="598">
        <f>SUM(F186:F187)</f>
        <v>357510</v>
      </c>
    </row>
    <row r="186" spans="1:10" x14ac:dyDescent="0.25">
      <c r="A186" s="221" t="s">
        <v>256</v>
      </c>
      <c r="B186" s="222" t="s">
        <v>3</v>
      </c>
      <c r="C186" s="193">
        <v>611100</v>
      </c>
      <c r="D186" s="98" t="s">
        <v>23</v>
      </c>
      <c r="E186" s="205">
        <v>290990</v>
      </c>
      <c r="F186" s="599">
        <v>277360</v>
      </c>
    </row>
    <row r="187" spans="1:10" x14ac:dyDescent="0.25">
      <c r="A187" s="221" t="s">
        <v>256</v>
      </c>
      <c r="B187" s="222" t="s">
        <v>3</v>
      </c>
      <c r="C187" s="98">
        <v>611200</v>
      </c>
      <c r="D187" s="98" t="s">
        <v>25</v>
      </c>
      <c r="E187" s="205">
        <v>80740</v>
      </c>
      <c r="F187" s="599">
        <v>80150</v>
      </c>
    </row>
    <row r="188" spans="1:10" x14ac:dyDescent="0.25">
      <c r="A188" s="219"/>
      <c r="B188" s="220"/>
      <c r="C188" s="195">
        <v>612000</v>
      </c>
      <c r="D188" s="194" t="s">
        <v>69</v>
      </c>
      <c r="E188" s="201">
        <f>SUM(E189)</f>
        <v>31070</v>
      </c>
      <c r="F188" s="600">
        <f>SUM(F189)</f>
        <v>29930</v>
      </c>
    </row>
    <row r="189" spans="1:10" x14ac:dyDescent="0.25">
      <c r="A189" s="221" t="s">
        <v>256</v>
      </c>
      <c r="B189" s="222" t="s">
        <v>3</v>
      </c>
      <c r="C189" s="98">
        <v>612100</v>
      </c>
      <c r="D189" s="98" t="s">
        <v>24</v>
      </c>
      <c r="E189" s="205">
        <v>31070</v>
      </c>
      <c r="F189" s="599">
        <v>29930</v>
      </c>
    </row>
    <row r="190" spans="1:10" x14ac:dyDescent="0.25">
      <c r="A190" s="219"/>
      <c r="B190" s="220"/>
      <c r="C190" s="210">
        <v>613000</v>
      </c>
      <c r="D190" s="208" t="s">
        <v>70</v>
      </c>
      <c r="E190" s="201">
        <f>SUM(E191:E191)</f>
        <v>20000</v>
      </c>
      <c r="F190" s="600">
        <f>SUM(F191:F191)</f>
        <v>20000</v>
      </c>
    </row>
    <row r="191" spans="1:10" x14ac:dyDescent="0.25">
      <c r="A191" s="221" t="s">
        <v>256</v>
      </c>
      <c r="B191" s="222" t="s">
        <v>3</v>
      </c>
      <c r="C191" s="212">
        <v>613400</v>
      </c>
      <c r="D191" s="209" t="s">
        <v>29</v>
      </c>
      <c r="E191" s="202">
        <v>20000</v>
      </c>
      <c r="F191" s="601">
        <v>20000</v>
      </c>
    </row>
    <row r="192" spans="1:10" x14ac:dyDescent="0.25">
      <c r="A192" s="219"/>
      <c r="B192" s="220"/>
      <c r="C192" s="210">
        <v>821000</v>
      </c>
      <c r="D192" s="208" t="s">
        <v>188</v>
      </c>
      <c r="E192" s="201">
        <f>SUM(E193:E194)</f>
        <v>37000</v>
      </c>
      <c r="F192" s="600">
        <f>SUM(F193:F194)</f>
        <v>21000</v>
      </c>
    </row>
    <row r="193" spans="1:6" x14ac:dyDescent="0.25">
      <c r="A193" s="221" t="s">
        <v>261</v>
      </c>
      <c r="B193" s="222" t="s">
        <v>155</v>
      </c>
      <c r="C193" s="211">
        <v>821200</v>
      </c>
      <c r="D193" s="209" t="s">
        <v>45</v>
      </c>
      <c r="E193" s="202">
        <v>12000</v>
      </c>
      <c r="F193" s="601">
        <v>1000</v>
      </c>
    </row>
    <row r="194" spans="1:6" ht="15.75" thickBot="1" x14ac:dyDescent="0.3">
      <c r="A194" s="523" t="s">
        <v>256</v>
      </c>
      <c r="B194" s="524" t="s">
        <v>3</v>
      </c>
      <c r="C194" s="537">
        <v>821300</v>
      </c>
      <c r="D194" s="309" t="s">
        <v>46</v>
      </c>
      <c r="E194" s="538">
        <v>25000</v>
      </c>
      <c r="F194" s="610">
        <v>20000</v>
      </c>
    </row>
    <row r="195" spans="1:6" ht="15.75" thickBot="1" x14ac:dyDescent="0.3">
      <c r="A195" s="405"/>
      <c r="B195" s="406"/>
      <c r="C195" s="407"/>
      <c r="D195" s="407" t="s">
        <v>158</v>
      </c>
      <c r="E195" s="408">
        <f>SUM(E185+E188+E190+E192)</f>
        <v>459800</v>
      </c>
      <c r="F195" s="409">
        <f>SUM(F185+F188+F190+F192)</f>
        <v>428440</v>
      </c>
    </row>
    <row r="196" spans="1:6" ht="15.75" thickBot="1" x14ac:dyDescent="0.3"/>
    <row r="197" spans="1:6" x14ac:dyDescent="0.25">
      <c r="A197" s="686" t="s">
        <v>688</v>
      </c>
      <c r="B197" s="687"/>
      <c r="C197" s="687"/>
      <c r="D197" s="687"/>
      <c r="E197" s="196" t="s">
        <v>64</v>
      </c>
      <c r="F197" s="240" t="s">
        <v>165</v>
      </c>
    </row>
    <row r="198" spans="1:6" x14ac:dyDescent="0.25">
      <c r="A198" s="688"/>
      <c r="B198" s="689"/>
      <c r="C198" s="689"/>
      <c r="D198" s="689"/>
      <c r="E198" s="197" t="s">
        <v>65</v>
      </c>
      <c r="F198" s="241" t="s">
        <v>179</v>
      </c>
    </row>
    <row r="199" spans="1:6" ht="39" x14ac:dyDescent="0.25">
      <c r="A199" s="688"/>
      <c r="B199" s="689"/>
      <c r="C199" s="689"/>
      <c r="D199" s="689"/>
      <c r="E199" s="197" t="s">
        <v>355</v>
      </c>
      <c r="F199" s="241" t="s">
        <v>689</v>
      </c>
    </row>
    <row r="200" spans="1:6" ht="15.75" thickBot="1" x14ac:dyDescent="0.3">
      <c r="A200" s="690"/>
      <c r="B200" s="691"/>
      <c r="C200" s="691"/>
      <c r="D200" s="691"/>
      <c r="E200" s="305" t="s">
        <v>72</v>
      </c>
      <c r="F200" s="430" t="s">
        <v>686</v>
      </c>
    </row>
    <row r="201" spans="1:6" ht="51.75" thickBot="1" x14ac:dyDescent="0.3">
      <c r="A201" s="398" t="s">
        <v>66</v>
      </c>
      <c r="B201" s="399" t="s">
        <v>67</v>
      </c>
      <c r="C201" s="399" t="s">
        <v>401</v>
      </c>
      <c r="D201" s="399" t="s">
        <v>99</v>
      </c>
      <c r="E201" s="597" t="s">
        <v>681</v>
      </c>
      <c r="F201" s="400" t="s">
        <v>707</v>
      </c>
    </row>
    <row r="202" spans="1:6" x14ac:dyDescent="0.25">
      <c r="A202" s="517"/>
      <c r="B202" s="518"/>
      <c r="C202" s="519">
        <v>611000</v>
      </c>
      <c r="D202" s="520" t="s">
        <v>68</v>
      </c>
      <c r="E202" s="521">
        <f>SUM(E203:E204)</f>
        <v>69930</v>
      </c>
      <c r="F202" s="598">
        <f>SUM(F203:F204)</f>
        <v>124380</v>
      </c>
    </row>
    <row r="203" spans="1:6" x14ac:dyDescent="0.25">
      <c r="A203" s="221" t="s">
        <v>256</v>
      </c>
      <c r="B203" s="222" t="s">
        <v>3</v>
      </c>
      <c r="C203" s="193">
        <v>611100</v>
      </c>
      <c r="D203" s="98" t="s">
        <v>23</v>
      </c>
      <c r="E203" s="205">
        <v>57190</v>
      </c>
      <c r="F203" s="599">
        <v>95240</v>
      </c>
    </row>
    <row r="204" spans="1:6" x14ac:dyDescent="0.25">
      <c r="A204" s="221" t="s">
        <v>256</v>
      </c>
      <c r="B204" s="222" t="s">
        <v>3</v>
      </c>
      <c r="C204" s="98">
        <v>611200</v>
      </c>
      <c r="D204" s="98" t="s">
        <v>25</v>
      </c>
      <c r="E204" s="205">
        <v>12740</v>
      </c>
      <c r="F204" s="599">
        <v>29140</v>
      </c>
    </row>
    <row r="205" spans="1:6" x14ac:dyDescent="0.25">
      <c r="A205" s="219"/>
      <c r="B205" s="220"/>
      <c r="C205" s="195">
        <v>612000</v>
      </c>
      <c r="D205" s="194" t="s">
        <v>69</v>
      </c>
      <c r="E205" s="201">
        <f>E206</f>
        <v>8040</v>
      </c>
      <c r="F205" s="600">
        <f>F206</f>
        <v>10280</v>
      </c>
    </row>
    <row r="206" spans="1:6" ht="15.75" thickBot="1" x14ac:dyDescent="0.3">
      <c r="A206" s="221" t="s">
        <v>256</v>
      </c>
      <c r="B206" s="222" t="s">
        <v>3</v>
      </c>
      <c r="C206" s="98">
        <v>612100</v>
      </c>
      <c r="D206" s="98" t="s">
        <v>24</v>
      </c>
      <c r="E206" s="205">
        <v>8040</v>
      </c>
      <c r="F206" s="599">
        <v>10280</v>
      </c>
    </row>
    <row r="207" spans="1:6" ht="15.75" thickBot="1" x14ac:dyDescent="0.3">
      <c r="A207" s="405"/>
      <c r="B207" s="406"/>
      <c r="C207" s="407"/>
      <c r="D207" s="407" t="s">
        <v>158</v>
      </c>
      <c r="E207" s="408">
        <f>SUM(E202,E205)</f>
        <v>77970</v>
      </c>
      <c r="F207" s="409">
        <f>SUM(F202,F205)</f>
        <v>134660</v>
      </c>
    </row>
  </sheetData>
  <mergeCells count="11">
    <mergeCell ref="A197:D200"/>
    <mergeCell ref="A1:F1"/>
    <mergeCell ref="A115:D118"/>
    <mergeCell ref="A140:D143"/>
    <mergeCell ref="A157:D160"/>
    <mergeCell ref="A180:D183"/>
    <mergeCell ref="A2:D5"/>
    <mergeCell ref="A20:D23"/>
    <mergeCell ref="A43:D46"/>
    <mergeCell ref="A59:D62"/>
    <mergeCell ref="A84:D87"/>
  </mergeCells>
  <pageMargins left="0.25" right="0.25" top="0.75" bottom="0.75" header="0.3" footer="0.3"/>
  <pageSetup paperSize="9" scale="97" orientation="portrait" r:id="rId1"/>
  <rowBreaks count="4" manualBreakCount="4">
    <brk id="42" max="5" man="1"/>
    <brk id="83" max="5" man="1"/>
    <brk id="139" max="5" man="1"/>
    <brk id="178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13"/>
  <sheetViews>
    <sheetView topLeftCell="B1" workbookViewId="0">
      <selection activeCell="D13" sqref="D13"/>
    </sheetView>
  </sheetViews>
  <sheetFormatPr defaultRowHeight="15" x14ac:dyDescent="0.25"/>
  <cols>
    <col min="1" max="1" width="8.85546875" customWidth="1"/>
    <col min="2" max="2" width="37.42578125" customWidth="1"/>
    <col min="3" max="4" width="13.7109375" customWidth="1"/>
    <col min="5" max="5" width="9.28515625" customWidth="1"/>
  </cols>
  <sheetData>
    <row r="2" spans="1:5" x14ac:dyDescent="0.25">
      <c r="B2" s="117" t="s">
        <v>665</v>
      </c>
      <c r="C2" s="117"/>
      <c r="D2" s="117"/>
    </row>
    <row r="3" spans="1:5" ht="15.75" thickBot="1" x14ac:dyDescent="0.3"/>
    <row r="4" spans="1:5" ht="51.75" thickBot="1" x14ac:dyDescent="0.3">
      <c r="A4" s="437" t="s">
        <v>319</v>
      </c>
      <c r="B4" s="351" t="s">
        <v>320</v>
      </c>
      <c r="C4" s="540" t="str">
        <f>'Ukupan proračun'!$C$22</f>
        <v>IZMJENE I DOPUNE PRORAČUNA ZA 2024. GODINU</v>
      </c>
      <c r="D4" s="233" t="str">
        <f>'Ukupan proračun'!$D$22</f>
        <v>NACRT PRORAČUNA ZA 2025. GODINU</v>
      </c>
      <c r="E4" s="438" t="s">
        <v>321</v>
      </c>
    </row>
    <row r="5" spans="1:5" s="262" customFormat="1" x14ac:dyDescent="0.25">
      <c r="A5" s="434">
        <v>1</v>
      </c>
      <c r="B5" s="435">
        <v>2</v>
      </c>
      <c r="C5" s="435">
        <v>3</v>
      </c>
      <c r="D5" s="435">
        <v>4</v>
      </c>
      <c r="E5" s="436">
        <v>5</v>
      </c>
    </row>
    <row r="6" spans="1:5" x14ac:dyDescent="0.25">
      <c r="A6" s="221" t="s">
        <v>3</v>
      </c>
      <c r="B6" s="98" t="s">
        <v>306</v>
      </c>
      <c r="C6" s="202">
        <v>6750830</v>
      </c>
      <c r="D6" s="202">
        <f>13575000-(SUM(D7:D10))</f>
        <v>6864150</v>
      </c>
      <c r="E6" s="279">
        <f t="shared" ref="E6:E10" si="0">IFERROR((D6/C6)*100,"")</f>
        <v>101.67860840815128</v>
      </c>
    </row>
    <row r="7" spans="1:5" x14ac:dyDescent="0.25">
      <c r="A7" s="221" t="s">
        <v>17</v>
      </c>
      <c r="B7" s="98" t="s">
        <v>356</v>
      </c>
      <c r="C7" s="202">
        <v>1422500</v>
      </c>
      <c r="D7" s="202">
        <v>646800</v>
      </c>
      <c r="E7" s="279">
        <f t="shared" si="0"/>
        <v>45.469244288224957</v>
      </c>
    </row>
    <row r="8" spans="1:5" x14ac:dyDescent="0.25">
      <c r="A8" s="221" t="s">
        <v>16</v>
      </c>
      <c r="B8" s="98" t="s">
        <v>307</v>
      </c>
      <c r="C8" s="202">
        <v>999220</v>
      </c>
      <c r="D8" s="202">
        <v>749050</v>
      </c>
      <c r="E8" s="279">
        <f t="shared" si="0"/>
        <v>74.963471507776063</v>
      </c>
    </row>
    <row r="9" spans="1:5" x14ac:dyDescent="0.25">
      <c r="A9" s="221" t="s">
        <v>19</v>
      </c>
      <c r="B9" s="98" t="s">
        <v>308</v>
      </c>
      <c r="C9" s="202">
        <v>5439350</v>
      </c>
      <c r="D9" s="202">
        <v>3025000</v>
      </c>
      <c r="E9" s="279">
        <f t="shared" si="0"/>
        <v>55.613262614099114</v>
      </c>
    </row>
    <row r="10" spans="1:5" ht="15.75" thickBot="1" x14ac:dyDescent="0.3">
      <c r="A10" s="401" t="s">
        <v>18</v>
      </c>
      <c r="B10" s="404" t="s">
        <v>309</v>
      </c>
      <c r="C10" s="334">
        <v>1718100</v>
      </c>
      <c r="D10" s="334">
        <v>2290000</v>
      </c>
      <c r="E10" s="439">
        <f t="shared" si="0"/>
        <v>133.28677026948372</v>
      </c>
    </row>
    <row r="11" spans="1:5" s="117" customFormat="1" ht="15.75" thickBot="1" x14ac:dyDescent="0.3">
      <c r="A11" s="440" t="s">
        <v>158</v>
      </c>
      <c r="B11" s="364"/>
      <c r="C11" s="365">
        <f>SUM(C6:C10)</f>
        <v>16330000</v>
      </c>
      <c r="D11" s="365">
        <f>SUM(D6:D10)</f>
        <v>13575000</v>
      </c>
      <c r="E11" s="441">
        <f>IFERROR((D11/C11)*100,"")</f>
        <v>83.129210042865893</v>
      </c>
    </row>
    <row r="13" spans="1:5" x14ac:dyDescent="0.25">
      <c r="D13" s="21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33"/>
  <sheetViews>
    <sheetView topLeftCell="A4" workbookViewId="0">
      <selection activeCell="L15" sqref="L15"/>
    </sheetView>
  </sheetViews>
  <sheetFormatPr defaultRowHeight="15" x14ac:dyDescent="0.25"/>
  <cols>
    <col min="1" max="1" width="3.42578125" customWidth="1"/>
    <col min="2" max="2" width="6" customWidth="1"/>
    <col min="3" max="3" width="61.85546875" customWidth="1"/>
    <col min="4" max="4" width="11.7109375" customWidth="1"/>
    <col min="5" max="5" width="11.42578125" customWidth="1"/>
    <col min="6" max="6" width="9.140625" customWidth="1"/>
  </cols>
  <sheetData>
    <row r="1" spans="1:6" ht="24" customHeight="1" thickBot="1" x14ac:dyDescent="0.3">
      <c r="A1" s="668" t="s">
        <v>666</v>
      </c>
      <c r="B1" s="668"/>
      <c r="C1" s="668"/>
      <c r="D1" s="668"/>
      <c r="E1" s="668"/>
      <c r="F1" s="668"/>
    </row>
    <row r="2" spans="1:6" ht="65.25" customHeight="1" thickBot="1" x14ac:dyDescent="0.3">
      <c r="A2" s="442" t="s">
        <v>202</v>
      </c>
      <c r="B2" s="350" t="s">
        <v>255</v>
      </c>
      <c r="C2" s="350" t="s">
        <v>2</v>
      </c>
      <c r="D2" s="540" t="str">
        <f>'Ukupan proračun'!$C$22</f>
        <v>IZMJENE I DOPUNE PRORAČUNA ZA 2024. GODINU</v>
      </c>
      <c r="E2" s="233" t="str">
        <f>'Ukupan proračun'!$D$22</f>
        <v>NACRT PRORAČUNA ZA 2025. GODINU</v>
      </c>
      <c r="F2" s="443" t="s">
        <v>254</v>
      </c>
    </row>
    <row r="3" spans="1:6" ht="15.75" thickBot="1" x14ac:dyDescent="0.3">
      <c r="A3" s="541"/>
      <c r="B3" s="542">
        <v>1</v>
      </c>
      <c r="C3" s="542">
        <v>2</v>
      </c>
      <c r="D3" s="542">
        <v>3</v>
      </c>
      <c r="E3" s="542">
        <v>4</v>
      </c>
      <c r="F3" s="543">
        <v>5</v>
      </c>
    </row>
    <row r="4" spans="1:6" ht="15.75" thickBot="1" x14ac:dyDescent="0.3">
      <c r="A4" s="544"/>
      <c r="B4" s="545"/>
      <c r="C4" s="546" t="s">
        <v>311</v>
      </c>
      <c r="D4" s="547">
        <f>SUM(D5+D7+D9+D15+D18+D22+D24+D29+D31)</f>
        <v>16139150</v>
      </c>
      <c r="E4" s="547">
        <f>SUM(E5+E7+E9+E15+E18+E22+E24+E29+E31)</f>
        <v>13384150</v>
      </c>
      <c r="F4" s="548">
        <f>IFERROR((E4/D4)*100,"")</f>
        <v>82.929708194049866</v>
      </c>
    </row>
    <row r="5" spans="1:6" x14ac:dyDescent="0.25">
      <c r="A5" s="582">
        <v>1</v>
      </c>
      <c r="B5" s="583" t="s">
        <v>3</v>
      </c>
      <c r="C5" s="584" t="s">
        <v>694</v>
      </c>
      <c r="D5" s="585">
        <f>SUM(D6:D6)</f>
        <v>3822370</v>
      </c>
      <c r="E5" s="585">
        <f>SUM(E6:E6)</f>
        <v>3882020</v>
      </c>
      <c r="F5" s="586">
        <f t="shared" ref="F5:F30" si="0">IFERROR((E5/D5)*100,"")</f>
        <v>101.56055012989323</v>
      </c>
    </row>
    <row r="6" spans="1:6" ht="18" customHeight="1" x14ac:dyDescent="0.25">
      <c r="A6" s="244">
        <v>2</v>
      </c>
      <c r="B6" s="245" t="s">
        <v>256</v>
      </c>
      <c r="C6" s="246" t="s">
        <v>203</v>
      </c>
      <c r="D6" s="330">
        <v>3822370</v>
      </c>
      <c r="E6" s="330">
        <v>3882020</v>
      </c>
      <c r="F6" s="247">
        <f t="shared" si="0"/>
        <v>101.56055012989323</v>
      </c>
    </row>
    <row r="7" spans="1:6" x14ac:dyDescent="0.25">
      <c r="A7" s="285">
        <v>3</v>
      </c>
      <c r="B7" s="249" t="s">
        <v>16</v>
      </c>
      <c r="C7" s="250" t="s">
        <v>695</v>
      </c>
      <c r="D7" s="251">
        <f>SUM(D8:D8)</f>
        <v>15000</v>
      </c>
      <c r="E7" s="251">
        <f>SUM(E8:E8)</f>
        <v>15000</v>
      </c>
      <c r="F7" s="252">
        <f t="shared" si="0"/>
        <v>100</v>
      </c>
    </row>
    <row r="8" spans="1:6" x14ac:dyDescent="0.25">
      <c r="A8" s="287">
        <v>4</v>
      </c>
      <c r="B8" s="245" t="s">
        <v>257</v>
      </c>
      <c r="C8" s="246" t="s">
        <v>312</v>
      </c>
      <c r="D8" s="330">
        <v>15000</v>
      </c>
      <c r="E8" s="330">
        <v>15000</v>
      </c>
      <c r="F8" s="247">
        <f t="shared" si="0"/>
        <v>100</v>
      </c>
    </row>
    <row r="9" spans="1:6" x14ac:dyDescent="0.25">
      <c r="A9" s="286">
        <v>5</v>
      </c>
      <c r="B9" s="249" t="s">
        <v>19</v>
      </c>
      <c r="C9" s="250" t="s">
        <v>696</v>
      </c>
      <c r="D9" s="251">
        <f>SUM(D10:D14)</f>
        <v>3611350</v>
      </c>
      <c r="E9" s="251">
        <f>SUM(E10:E14)</f>
        <v>3025920</v>
      </c>
      <c r="F9" s="252">
        <f t="shared" si="0"/>
        <v>83.789164716795668</v>
      </c>
    </row>
    <row r="10" spans="1:6" x14ac:dyDescent="0.25">
      <c r="A10" s="287">
        <v>6</v>
      </c>
      <c r="B10" s="245" t="s">
        <v>258</v>
      </c>
      <c r="C10" s="246" t="s">
        <v>204</v>
      </c>
      <c r="D10" s="330">
        <v>400000</v>
      </c>
      <c r="E10" s="330">
        <v>260000</v>
      </c>
      <c r="F10" s="247">
        <f t="shared" si="0"/>
        <v>65</v>
      </c>
    </row>
    <row r="11" spans="1:6" x14ac:dyDescent="0.25">
      <c r="A11" s="288">
        <v>7</v>
      </c>
      <c r="B11" s="245" t="s">
        <v>259</v>
      </c>
      <c r="C11" s="246" t="s">
        <v>205</v>
      </c>
      <c r="D11" s="330">
        <v>689000</v>
      </c>
      <c r="E11" s="330">
        <v>685670</v>
      </c>
      <c r="F11" s="248">
        <f t="shared" si="0"/>
        <v>99.516690856313488</v>
      </c>
    </row>
    <row r="12" spans="1:6" x14ac:dyDescent="0.25">
      <c r="A12" s="287">
        <v>8</v>
      </c>
      <c r="B12" s="245" t="s">
        <v>260</v>
      </c>
      <c r="C12" s="246" t="s">
        <v>206</v>
      </c>
      <c r="D12" s="330">
        <v>0</v>
      </c>
      <c r="E12" s="330">
        <v>80000</v>
      </c>
      <c r="F12" s="248">
        <v>0</v>
      </c>
    </row>
    <row r="13" spans="1:6" x14ac:dyDescent="0.25">
      <c r="A13" s="288">
        <v>9</v>
      </c>
      <c r="B13" s="245" t="s">
        <v>261</v>
      </c>
      <c r="C13" s="246" t="s">
        <v>207</v>
      </c>
      <c r="D13" s="330">
        <v>2492350</v>
      </c>
      <c r="E13" s="330">
        <v>1970250</v>
      </c>
      <c r="F13" s="248">
        <f t="shared" si="0"/>
        <v>79.051898810359702</v>
      </c>
    </row>
    <row r="14" spans="1:6" x14ac:dyDescent="0.25">
      <c r="A14" s="244">
        <v>10</v>
      </c>
      <c r="B14" s="245" t="s">
        <v>262</v>
      </c>
      <c r="C14" s="246" t="s">
        <v>208</v>
      </c>
      <c r="D14" s="330">
        <v>30000</v>
      </c>
      <c r="E14" s="330">
        <v>30000</v>
      </c>
      <c r="F14" s="247">
        <f t="shared" si="0"/>
        <v>100</v>
      </c>
    </row>
    <row r="15" spans="1:6" x14ac:dyDescent="0.25">
      <c r="A15" s="286">
        <v>11</v>
      </c>
      <c r="B15" s="249" t="s">
        <v>18</v>
      </c>
      <c r="C15" s="250" t="s">
        <v>697</v>
      </c>
      <c r="D15" s="251">
        <f>SUM(D16:D17)</f>
        <v>1010500</v>
      </c>
      <c r="E15" s="251">
        <f>SUM(E16:E17)</f>
        <v>1372000</v>
      </c>
      <c r="F15" s="643">
        <f t="shared" si="0"/>
        <v>135.77436912419594</v>
      </c>
    </row>
    <row r="16" spans="1:6" x14ac:dyDescent="0.25">
      <c r="A16" s="244">
        <v>12</v>
      </c>
      <c r="B16" s="245" t="s">
        <v>263</v>
      </c>
      <c r="C16" s="246" t="s">
        <v>209</v>
      </c>
      <c r="D16" s="330">
        <v>682500</v>
      </c>
      <c r="E16" s="330">
        <v>1042000</v>
      </c>
      <c r="F16" s="248">
        <f t="shared" si="0"/>
        <v>152.67399267399267</v>
      </c>
    </row>
    <row r="17" spans="1:6" x14ac:dyDescent="0.25">
      <c r="A17" s="287">
        <v>13</v>
      </c>
      <c r="B17" s="245" t="s">
        <v>264</v>
      </c>
      <c r="C17" s="246" t="s">
        <v>210</v>
      </c>
      <c r="D17" s="330">
        <v>328000</v>
      </c>
      <c r="E17" s="330">
        <v>330000</v>
      </c>
      <c r="F17" s="248">
        <f t="shared" si="0"/>
        <v>100.60975609756098</v>
      </c>
    </row>
    <row r="18" spans="1:6" x14ac:dyDescent="0.25">
      <c r="A18" s="286">
        <v>14</v>
      </c>
      <c r="B18" s="249" t="s">
        <v>175</v>
      </c>
      <c r="C18" s="250" t="s">
        <v>698</v>
      </c>
      <c r="D18" s="251">
        <f>SUM(D19:D21)</f>
        <v>4084430</v>
      </c>
      <c r="E18" s="251">
        <f>SUM(E19:E21)</f>
        <v>2477410</v>
      </c>
      <c r="F18" s="643">
        <f t="shared" si="0"/>
        <v>60.65497511280644</v>
      </c>
    </row>
    <row r="19" spans="1:6" x14ac:dyDescent="0.25">
      <c r="A19" s="287">
        <v>15</v>
      </c>
      <c r="B19" s="245" t="s">
        <v>265</v>
      </c>
      <c r="C19" s="246" t="s">
        <v>211</v>
      </c>
      <c r="D19" s="330">
        <v>1711100</v>
      </c>
      <c r="E19" s="330">
        <v>1800210</v>
      </c>
      <c r="F19" s="248">
        <f t="shared" si="0"/>
        <v>105.20776108935772</v>
      </c>
    </row>
    <row r="20" spans="1:6" x14ac:dyDescent="0.25">
      <c r="A20" s="288">
        <v>16</v>
      </c>
      <c r="B20" s="245" t="s">
        <v>266</v>
      </c>
      <c r="C20" s="246" t="s">
        <v>212</v>
      </c>
      <c r="D20" s="330">
        <v>1877330</v>
      </c>
      <c r="E20" s="330">
        <v>561200</v>
      </c>
      <c r="F20" s="248">
        <f t="shared" si="0"/>
        <v>29.893518987072063</v>
      </c>
    </row>
    <row r="21" spans="1:6" x14ac:dyDescent="0.25">
      <c r="A21" s="287">
        <v>17</v>
      </c>
      <c r="B21" s="245" t="s">
        <v>267</v>
      </c>
      <c r="C21" s="246" t="s">
        <v>313</v>
      </c>
      <c r="D21" s="330">
        <v>496000</v>
      </c>
      <c r="E21" s="330">
        <v>116000</v>
      </c>
      <c r="F21" s="248">
        <f t="shared" si="0"/>
        <v>23.387096774193548</v>
      </c>
    </row>
    <row r="22" spans="1:6" x14ac:dyDescent="0.25">
      <c r="A22" s="285">
        <v>18</v>
      </c>
      <c r="B22" s="249" t="s">
        <v>177</v>
      </c>
      <c r="C22" s="250" t="s">
        <v>699</v>
      </c>
      <c r="D22" s="251">
        <f>SUM(D23:D23)</f>
        <v>60000</v>
      </c>
      <c r="E22" s="251">
        <f>SUM(E23:E23)</f>
        <v>60000</v>
      </c>
      <c r="F22" s="643">
        <f t="shared" si="0"/>
        <v>100</v>
      </c>
    </row>
    <row r="23" spans="1:6" x14ac:dyDescent="0.25">
      <c r="A23" s="287">
        <v>19</v>
      </c>
      <c r="B23" s="245" t="s">
        <v>268</v>
      </c>
      <c r="C23" s="246" t="s">
        <v>275</v>
      </c>
      <c r="D23" s="330">
        <v>60000</v>
      </c>
      <c r="E23" s="330">
        <v>60000</v>
      </c>
      <c r="F23" s="248">
        <f t="shared" si="0"/>
        <v>100</v>
      </c>
    </row>
    <row r="24" spans="1:6" x14ac:dyDescent="0.25">
      <c r="A24" s="286">
        <v>20</v>
      </c>
      <c r="B24" s="249" t="s">
        <v>181</v>
      </c>
      <c r="C24" s="250" t="s">
        <v>700</v>
      </c>
      <c r="D24" s="251">
        <f>SUM(D25:D28)</f>
        <v>1164500</v>
      </c>
      <c r="E24" s="251">
        <f>SUM(E25:E28)</f>
        <v>800800</v>
      </c>
      <c r="F24" s="252">
        <f t="shared" si="0"/>
        <v>68.767711464147709</v>
      </c>
    </row>
    <row r="25" spans="1:6" x14ac:dyDescent="0.25">
      <c r="A25" s="288">
        <v>21</v>
      </c>
      <c r="B25" s="245" t="s">
        <v>269</v>
      </c>
      <c r="C25" s="246" t="s">
        <v>213</v>
      </c>
      <c r="D25" s="330">
        <v>100000</v>
      </c>
      <c r="E25" s="330">
        <v>100000</v>
      </c>
      <c r="F25" s="247">
        <f t="shared" si="0"/>
        <v>100</v>
      </c>
    </row>
    <row r="26" spans="1:6" x14ac:dyDescent="0.25">
      <c r="A26" s="287">
        <v>22</v>
      </c>
      <c r="B26" s="245" t="s">
        <v>270</v>
      </c>
      <c r="C26" s="246" t="s">
        <v>214</v>
      </c>
      <c r="D26" s="330">
        <v>712700</v>
      </c>
      <c r="E26" s="330">
        <v>339000</v>
      </c>
      <c r="F26" s="247">
        <f t="shared" si="0"/>
        <v>47.565595622281464</v>
      </c>
    </row>
    <row r="27" spans="1:6" x14ac:dyDescent="0.25">
      <c r="A27" s="288">
        <v>23</v>
      </c>
      <c r="B27" s="245" t="s">
        <v>271</v>
      </c>
      <c r="C27" s="246" t="s">
        <v>215</v>
      </c>
      <c r="D27" s="330">
        <v>181800</v>
      </c>
      <c r="E27" s="330">
        <v>181800</v>
      </c>
      <c r="F27" s="247">
        <f t="shared" si="0"/>
        <v>100</v>
      </c>
    </row>
    <row r="28" spans="1:6" x14ac:dyDescent="0.25">
      <c r="A28" s="287">
        <v>24</v>
      </c>
      <c r="B28" s="245" t="s">
        <v>272</v>
      </c>
      <c r="C28" s="246" t="s">
        <v>276</v>
      </c>
      <c r="D28" s="330">
        <v>170000</v>
      </c>
      <c r="E28" s="330">
        <v>180000</v>
      </c>
      <c r="F28" s="247">
        <f t="shared" si="0"/>
        <v>105.88235294117648</v>
      </c>
    </row>
    <row r="29" spans="1:6" x14ac:dyDescent="0.25">
      <c r="A29" s="285">
        <v>25</v>
      </c>
      <c r="B29" s="249" t="s">
        <v>184</v>
      </c>
      <c r="C29" s="250" t="s">
        <v>701</v>
      </c>
      <c r="D29" s="251">
        <f>SUM(D30:D30)</f>
        <v>1970000</v>
      </c>
      <c r="E29" s="251">
        <f>SUM(E30:E30)</f>
        <v>1320000</v>
      </c>
      <c r="F29" s="252">
        <f t="shared" si="0"/>
        <v>67.005076142131983</v>
      </c>
    </row>
    <row r="30" spans="1:6" x14ac:dyDescent="0.25">
      <c r="A30" s="287">
        <v>26</v>
      </c>
      <c r="B30" s="245" t="s">
        <v>273</v>
      </c>
      <c r="C30" s="246" t="s">
        <v>216</v>
      </c>
      <c r="D30" s="330">
        <v>1970000</v>
      </c>
      <c r="E30" s="330">
        <v>1320000</v>
      </c>
      <c r="F30" s="247">
        <f t="shared" si="0"/>
        <v>67.005076142131983</v>
      </c>
    </row>
    <row r="31" spans="1:6" x14ac:dyDescent="0.25">
      <c r="A31" s="286">
        <v>27</v>
      </c>
      <c r="B31" s="249" t="s">
        <v>274</v>
      </c>
      <c r="C31" s="250" t="s">
        <v>702</v>
      </c>
      <c r="D31" s="251">
        <f>SUM(D32:D33)</f>
        <v>401000</v>
      </c>
      <c r="E31" s="251">
        <f>SUM(E32:E33)</f>
        <v>431000</v>
      </c>
      <c r="F31" s="252">
        <f t="shared" ref="F31:F33" si="1">IFERROR((E31/D31)*100,"")</f>
        <v>107.48129675810473</v>
      </c>
    </row>
    <row r="32" spans="1:6" x14ac:dyDescent="0.25">
      <c r="A32" s="287">
        <v>28</v>
      </c>
      <c r="B32" s="245">
        <v>104</v>
      </c>
      <c r="C32" s="246" t="s">
        <v>217</v>
      </c>
      <c r="D32" s="330">
        <v>120000</v>
      </c>
      <c r="E32" s="330">
        <v>150000</v>
      </c>
      <c r="F32" s="248">
        <f t="shared" si="1"/>
        <v>125</v>
      </c>
    </row>
    <row r="33" spans="1:6" ht="15.75" thickBot="1" x14ac:dyDescent="0.3">
      <c r="A33" s="289">
        <v>29</v>
      </c>
      <c r="B33" s="253">
        <v>109</v>
      </c>
      <c r="C33" s="254" t="s">
        <v>218</v>
      </c>
      <c r="D33" s="331">
        <v>281000</v>
      </c>
      <c r="E33" s="331">
        <v>281000</v>
      </c>
      <c r="F33" s="255">
        <f t="shared" si="1"/>
        <v>100</v>
      </c>
    </row>
  </sheetData>
  <mergeCells count="1">
    <mergeCell ref="A1:F1"/>
  </mergeCells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5</vt:i4>
      </vt:variant>
    </vt:vector>
  </HeadingPairs>
  <TitlesOfParts>
    <vt:vector size="16" baseType="lpstr">
      <vt:lpstr>Ukupan proračun</vt:lpstr>
      <vt:lpstr>Prihodi</vt:lpstr>
      <vt:lpstr>Rashodi</vt:lpstr>
      <vt:lpstr>Poseban dio - zbirno po org.</vt:lpstr>
      <vt:lpstr>Poseban dio - GV</vt:lpstr>
      <vt:lpstr>Poseban dio - zbirno potr.jedin</vt:lpstr>
      <vt:lpstr>Poseban dio- potr.jedinice</vt:lpstr>
      <vt:lpstr>Fondovska klasifikacija</vt:lpstr>
      <vt:lpstr>Funkcionalna klasifikacija</vt:lpstr>
      <vt:lpstr>Kapitalni dio</vt:lpstr>
      <vt:lpstr>Proračunska dokumentacija</vt:lpstr>
      <vt:lpstr>'Kapitalni dio'!Podrucje_ispisa</vt:lpstr>
      <vt:lpstr>'Poseban dio- potr.jedinice'!Podrucje_ispisa</vt:lpstr>
      <vt:lpstr>Prihodi!Podrucje_ispisa</vt:lpstr>
      <vt:lpstr>Rashodi!Podrucje_ispisa</vt:lpstr>
      <vt:lpstr>'Ukupan proračun'!Podrucje_ispisa</vt:lpstr>
    </vt:vector>
  </TitlesOfParts>
  <Company>Općina Orašje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djurina</dc:creator>
  <cp:lastModifiedBy>Manda Kosić</cp:lastModifiedBy>
  <cp:lastPrinted>2024-11-18T13:35:14Z</cp:lastPrinted>
  <dcterms:created xsi:type="dcterms:W3CDTF">2022-10-27T06:12:07Z</dcterms:created>
  <dcterms:modified xsi:type="dcterms:W3CDTF">2024-11-18T13:36:26Z</dcterms:modified>
</cp:coreProperties>
</file>